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6380" windowHeight="8205" tabRatio="622" activeTab="11"/>
  </bookViews>
  <sheets>
    <sheet name="Instructions" sheetId="12" r:id="rId1"/>
    <sheet name="DATA" sheetId="1" r:id="rId2"/>
    <sheet name="NaaBadi" sheetId="2" state="hidden" r:id="rId3"/>
    <sheet name="Numbers" sheetId="3" state="hidden" r:id="rId4"/>
    <sheet name="Annexure" sheetId="4" state="hidden" r:id="rId5"/>
    <sheet name="Bill CSS" sheetId="5" r:id="rId6"/>
    <sheet name="CPS" sheetId="7" r:id="rId7"/>
    <sheet name="47 CSS" sheetId="6" r:id="rId8"/>
    <sheet name="101 CSS" sheetId="8" r:id="rId9"/>
    <sheet name="Bill interest" sheetId="9" r:id="rId10"/>
    <sheet name="47 interest" sheetId="10" r:id="rId11"/>
    <sheet name="101 interest" sheetId="11" r:id="rId12"/>
  </sheets>
  <externalReferences>
    <externalReference r:id="rId13"/>
  </externalReferences>
  <calcPr calcId="124519"/>
</workbook>
</file>

<file path=xl/calcChain.xml><?xml version="1.0" encoding="utf-8"?>
<calcChain xmlns="http://schemas.openxmlformats.org/spreadsheetml/2006/main">
  <c r="G31" i="1"/>
  <c r="G6" i="5"/>
  <c r="G7"/>
  <c r="G8"/>
  <c r="G9"/>
  <c r="G10"/>
  <c r="G11"/>
  <c r="G12"/>
  <c r="G13"/>
  <c r="G14"/>
  <c r="G15"/>
  <c r="BF2" i="2"/>
  <c r="E3" i="9" s="1"/>
  <c r="BF4" i="2"/>
  <c r="E5" i="9" s="1"/>
  <c r="BF5" i="2"/>
  <c r="E6" i="9" s="1"/>
  <c r="BF6" i="2"/>
  <c r="E7" i="9" s="1"/>
  <c r="BF7" i="2"/>
  <c r="E8" i="9" s="1"/>
  <c r="BF8" i="2"/>
  <c r="E9" i="9" s="1"/>
  <c r="BF9" i="2"/>
  <c r="E10" i="9" s="1"/>
  <c r="BF10" i="2"/>
  <c r="E11" i="9" s="1"/>
  <c r="BF11" i="2"/>
  <c r="E12" i="9" s="1"/>
  <c r="BF12" i="2"/>
  <c r="E13" i="9" s="1"/>
  <c r="BF13" i="2"/>
  <c r="E14" i="9" s="1"/>
  <c r="BF3" i="2"/>
  <c r="E4" i="9" s="1"/>
  <c r="BJ2" i="2"/>
  <c r="E18" i="5"/>
  <c r="E19"/>
  <c r="E20"/>
  <c r="E21"/>
  <c r="C18"/>
  <c r="C19"/>
  <c r="C20"/>
  <c r="C21"/>
  <c r="B18"/>
  <c r="B19"/>
  <c r="B20"/>
  <c r="B21"/>
  <c r="BH20" i="2"/>
  <c r="BC15"/>
  <c r="BC16"/>
  <c r="BC17"/>
  <c r="BC18"/>
  <c r="BC19"/>
  <c r="H27" i="1"/>
  <c r="F18" i="5" s="1"/>
  <c r="H28" i="1"/>
  <c r="F19" i="5" s="1"/>
  <c r="H29" i="1"/>
  <c r="F20" i="5" s="1"/>
  <c r="H30" i="1"/>
  <c r="F21" i="5" s="1"/>
  <c r="F27" i="1"/>
  <c r="D17" i="9" s="1"/>
  <c r="F28" i="1"/>
  <c r="I28" s="1"/>
  <c r="BF17" i="2" s="1"/>
  <c r="E18" i="9" s="1"/>
  <c r="F29" i="1"/>
  <c r="D20" i="5" s="1"/>
  <c r="F30" i="1"/>
  <c r="I30" s="1"/>
  <c r="BF19" i="2" s="1"/>
  <c r="E20" i="9" s="1"/>
  <c r="E7" i="1"/>
  <c r="O4" i="6" s="1"/>
  <c r="M12" i="1"/>
  <c r="L12"/>
  <c r="K12"/>
  <c r="G3" i="9"/>
  <c r="C16"/>
  <c r="C17"/>
  <c r="C20"/>
  <c r="B16"/>
  <c r="B17"/>
  <c r="B20"/>
  <c r="E17" i="5"/>
  <c r="C17"/>
  <c r="B17"/>
  <c r="H26" i="1"/>
  <c r="F17" i="5" s="1"/>
  <c r="F26" i="1"/>
  <c r="E8" i="5"/>
  <c r="E9"/>
  <c r="E10"/>
  <c r="E11"/>
  <c r="A1" i="9"/>
  <c r="K1" i="10" s="1"/>
  <c r="A1" i="5"/>
  <c r="A3" i="4"/>
  <c r="BC4" i="2"/>
  <c r="BC5"/>
  <c r="BC6"/>
  <c r="BC7"/>
  <c r="BC8"/>
  <c r="BC9"/>
  <c r="BC10"/>
  <c r="BC11"/>
  <c r="BC12"/>
  <c r="BC13"/>
  <c r="BC14"/>
  <c r="BC3"/>
  <c r="F15" i="1"/>
  <c r="F16"/>
  <c r="F17"/>
  <c r="D8" i="5" s="1"/>
  <c r="F18" i="1"/>
  <c r="I18" s="1"/>
  <c r="F19"/>
  <c r="C11" i="4" s="1"/>
  <c r="F20" i="1"/>
  <c r="C12" i="4" s="1"/>
  <c r="F21" i="1"/>
  <c r="F22"/>
  <c r="D12" i="9" s="1"/>
  <c r="F23" i="1"/>
  <c r="F24"/>
  <c r="D14" i="9"/>
  <c r="F25" i="1"/>
  <c r="F14"/>
  <c r="I14" s="1"/>
  <c r="B5" i="9"/>
  <c r="B6"/>
  <c r="B7"/>
  <c r="B8"/>
  <c r="B9"/>
  <c r="B10"/>
  <c r="B11"/>
  <c r="B12"/>
  <c r="B13"/>
  <c r="B14"/>
  <c r="B15"/>
  <c r="B4"/>
  <c r="B6" i="4"/>
  <c r="D7"/>
  <c r="C5" i="9"/>
  <c r="C6"/>
  <c r="C7"/>
  <c r="C8"/>
  <c r="C9"/>
  <c r="C10"/>
  <c r="C11"/>
  <c r="C12"/>
  <c r="C13"/>
  <c r="C14"/>
  <c r="C15"/>
  <c r="C4"/>
  <c r="D6" i="4"/>
  <c r="B6" i="5"/>
  <c r="B7"/>
  <c r="B8"/>
  <c r="B9"/>
  <c r="B10"/>
  <c r="B11"/>
  <c r="B12"/>
  <c r="B13"/>
  <c r="B14"/>
  <c r="B15"/>
  <c r="B16"/>
  <c r="B5"/>
  <c r="B7" i="4"/>
  <c r="B8"/>
  <c r="B9"/>
  <c r="B10"/>
  <c r="B11"/>
  <c r="B12"/>
  <c r="B13"/>
  <c r="B14"/>
  <c r="B15"/>
  <c r="B16"/>
  <c r="B17"/>
  <c r="C6" i="5"/>
  <c r="C7"/>
  <c r="C8"/>
  <c r="C9"/>
  <c r="C10"/>
  <c r="C11"/>
  <c r="C12"/>
  <c r="C13"/>
  <c r="C14"/>
  <c r="C15"/>
  <c r="C16"/>
  <c r="C5"/>
  <c r="D8" i="4"/>
  <c r="D9"/>
  <c r="D10"/>
  <c r="D11"/>
  <c r="D12"/>
  <c r="D13"/>
  <c r="D14"/>
  <c r="D15"/>
  <c r="D16"/>
  <c r="D17"/>
  <c r="D5" i="9"/>
  <c r="D6"/>
  <c r="D7"/>
  <c r="D8"/>
  <c r="D9"/>
  <c r="D11"/>
  <c r="D13"/>
  <c r="E6" i="5"/>
  <c r="E7"/>
  <c r="E12"/>
  <c r="E13"/>
  <c r="E14"/>
  <c r="E15"/>
  <c r="E16"/>
  <c r="D6"/>
  <c r="D7"/>
  <c r="D9"/>
  <c r="D12"/>
  <c r="D13"/>
  <c r="D14"/>
  <c r="D15"/>
  <c r="E7" i="4"/>
  <c r="E8"/>
  <c r="E9"/>
  <c r="E10"/>
  <c r="E11"/>
  <c r="E12"/>
  <c r="E13"/>
  <c r="E14"/>
  <c r="E15"/>
  <c r="E16"/>
  <c r="E17"/>
  <c r="C7"/>
  <c r="C8"/>
  <c r="C10"/>
  <c r="C13"/>
  <c r="C15"/>
  <c r="H15" i="1"/>
  <c r="F6" i="5" s="1"/>
  <c r="H16" i="1"/>
  <c r="I16" s="1"/>
  <c r="H17"/>
  <c r="F8" i="5" s="1"/>
  <c r="H18" i="1"/>
  <c r="F9" i="5" s="1"/>
  <c r="H19" i="1"/>
  <c r="F10" i="5" s="1"/>
  <c r="H20" i="1"/>
  <c r="I20" s="1"/>
  <c r="H21"/>
  <c r="I21" s="1"/>
  <c r="H22"/>
  <c r="F13" i="5" s="1"/>
  <c r="H23" i="1"/>
  <c r="F14" i="5" s="1"/>
  <c r="H24" i="1"/>
  <c r="I24" s="1"/>
  <c r="H25"/>
  <c r="I25" s="1"/>
  <c r="G16" i="5" s="1"/>
  <c r="H14" i="1"/>
  <c r="F5" i="5" s="1"/>
  <c r="D10" i="9"/>
  <c r="D16" i="5"/>
  <c r="E4" i="4"/>
  <c r="D11" i="5"/>
  <c r="D5" i="8"/>
  <c r="Q8" s="1"/>
  <c r="D6"/>
  <c r="R9" s="1"/>
  <c r="I6"/>
  <c r="Q6" s="1"/>
  <c r="Z9"/>
  <c r="B10"/>
  <c r="S11"/>
  <c r="Z11"/>
  <c r="D5" i="11"/>
  <c r="Q8" s="1"/>
  <c r="D6"/>
  <c r="R9" s="1"/>
  <c r="I6"/>
  <c r="Q6" s="1"/>
  <c r="Z9"/>
  <c r="B10"/>
  <c r="S11"/>
  <c r="Z11"/>
  <c r="X4" i="6"/>
  <c r="N7"/>
  <c r="N6" s="1"/>
  <c r="N8"/>
  <c r="V9"/>
  <c r="N10"/>
  <c r="V10"/>
  <c r="X4" i="10"/>
  <c r="N7"/>
  <c r="N6" s="1"/>
  <c r="N8"/>
  <c r="V9"/>
  <c r="N10"/>
  <c r="V10"/>
  <c r="AA37"/>
  <c r="P39"/>
  <c r="C6" i="4"/>
  <c r="E6"/>
  <c r="B3" i="5"/>
  <c r="F3"/>
  <c r="D5"/>
  <c r="E5"/>
  <c r="D4" i="9"/>
  <c r="D4" i="7"/>
  <c r="D6"/>
  <c r="B11"/>
  <c r="C11"/>
  <c r="F11"/>
  <c r="C15" i="3"/>
  <c r="G15"/>
  <c r="C16"/>
  <c r="G16"/>
  <c r="C17"/>
  <c r="G17"/>
  <c r="C18"/>
  <c r="G18"/>
  <c r="B19"/>
  <c r="C19"/>
  <c r="G19"/>
  <c r="Q19"/>
  <c r="B20"/>
  <c r="C20"/>
  <c r="G20"/>
  <c r="Q20"/>
  <c r="B21"/>
  <c r="C21"/>
  <c r="G21"/>
  <c r="Q21"/>
  <c r="B22"/>
  <c r="C22"/>
  <c r="G22"/>
  <c r="Q22"/>
  <c r="B23"/>
  <c r="C23"/>
  <c r="G23"/>
  <c r="Q23"/>
  <c r="B24"/>
  <c r="C24"/>
  <c r="G24"/>
  <c r="Q24"/>
  <c r="B25"/>
  <c r="C25"/>
  <c r="G25"/>
  <c r="Q25"/>
  <c r="B26"/>
  <c r="C26"/>
  <c r="G26"/>
  <c r="Q26"/>
  <c r="B27"/>
  <c r="C27"/>
  <c r="G27"/>
  <c r="Q27"/>
  <c r="B28"/>
  <c r="C28"/>
  <c r="G28"/>
  <c r="Q28"/>
  <c r="B29"/>
  <c r="C29"/>
  <c r="G29"/>
  <c r="Q29"/>
  <c r="B30"/>
  <c r="C30"/>
  <c r="G30"/>
  <c r="Q30"/>
  <c r="B31"/>
  <c r="C31"/>
  <c r="G31"/>
  <c r="Q31"/>
  <c r="B32"/>
  <c r="C32"/>
  <c r="G32"/>
  <c r="Q32"/>
  <c r="B33"/>
  <c r="C33"/>
  <c r="D33"/>
  <c r="G33"/>
  <c r="Q33"/>
  <c r="C34"/>
  <c r="D34"/>
  <c r="G34"/>
  <c r="H33"/>
  <c r="E33"/>
  <c r="O33"/>
  <c r="H34"/>
  <c r="E34"/>
  <c r="O34"/>
  <c r="D32"/>
  <c r="D30"/>
  <c r="N30"/>
  <c r="D28"/>
  <c r="N28"/>
  <c r="D26"/>
  <c r="N26"/>
  <c r="D24"/>
  <c r="N24"/>
  <c r="D22"/>
  <c r="N22"/>
  <c r="D20"/>
  <c r="N20"/>
  <c r="D18"/>
  <c r="N18"/>
  <c r="D17"/>
  <c r="N17"/>
  <c r="D16"/>
  <c r="N16"/>
  <c r="D15"/>
  <c r="N15"/>
  <c r="D31"/>
  <c r="N31"/>
  <c r="D29"/>
  <c r="N29"/>
  <c r="D27"/>
  <c r="N27"/>
  <c r="D25"/>
  <c r="N25"/>
  <c r="D23"/>
  <c r="N23"/>
  <c r="D21"/>
  <c r="N21"/>
  <c r="D19"/>
  <c r="N19"/>
  <c r="N34"/>
  <c r="F34"/>
  <c r="N33"/>
  <c r="F33"/>
  <c r="N32"/>
  <c r="E32"/>
  <c r="E30"/>
  <c r="F30"/>
  <c r="E28"/>
  <c r="E26"/>
  <c r="F26"/>
  <c r="E24"/>
  <c r="E22"/>
  <c r="F22"/>
  <c r="E20"/>
  <c r="E18"/>
  <c r="F18"/>
  <c r="E17"/>
  <c r="E16"/>
  <c r="F16"/>
  <c r="E15"/>
  <c r="J16"/>
  <c r="L16"/>
  <c r="J18"/>
  <c r="L18"/>
  <c r="J22"/>
  <c r="L22"/>
  <c r="J26"/>
  <c r="L26"/>
  <c r="J30"/>
  <c r="L30"/>
  <c r="P15"/>
  <c r="I15"/>
  <c r="P17"/>
  <c r="I17"/>
  <c r="P20"/>
  <c r="I20"/>
  <c r="P24"/>
  <c r="I24"/>
  <c r="P28"/>
  <c r="I28"/>
  <c r="P32"/>
  <c r="I32"/>
  <c r="J33"/>
  <c r="L33"/>
  <c r="J34"/>
  <c r="L34"/>
  <c r="H21"/>
  <c r="O21"/>
  <c r="E21"/>
  <c r="H25"/>
  <c r="O25"/>
  <c r="E25"/>
  <c r="H29"/>
  <c r="O29"/>
  <c r="E29"/>
  <c r="H15"/>
  <c r="O15"/>
  <c r="H17"/>
  <c r="O17"/>
  <c r="H20"/>
  <c r="O20"/>
  <c r="H24"/>
  <c r="O24"/>
  <c r="H28"/>
  <c r="O28"/>
  <c r="F32"/>
  <c r="K32"/>
  <c r="P16"/>
  <c r="I16"/>
  <c r="K16"/>
  <c r="M16"/>
  <c r="P18"/>
  <c r="I18"/>
  <c r="K18"/>
  <c r="M18"/>
  <c r="P22"/>
  <c r="I22"/>
  <c r="K22"/>
  <c r="M22"/>
  <c r="P26"/>
  <c r="I26"/>
  <c r="K26"/>
  <c r="M26"/>
  <c r="P30"/>
  <c r="I30"/>
  <c r="K30"/>
  <c r="M30"/>
  <c r="H19"/>
  <c r="O19"/>
  <c r="E19"/>
  <c r="H23"/>
  <c r="O23"/>
  <c r="E23"/>
  <c r="H27"/>
  <c r="O27"/>
  <c r="E27"/>
  <c r="H31"/>
  <c r="O31"/>
  <c r="E31"/>
  <c r="H16"/>
  <c r="Q16"/>
  <c r="B16"/>
  <c r="O16"/>
  <c r="H18"/>
  <c r="Q18"/>
  <c r="B18"/>
  <c r="O18"/>
  <c r="H22"/>
  <c r="O22"/>
  <c r="H26"/>
  <c r="O26"/>
  <c r="H30"/>
  <c r="O30"/>
  <c r="H32"/>
  <c r="O32"/>
  <c r="P34"/>
  <c r="I34"/>
  <c r="Q34"/>
  <c r="B34"/>
  <c r="K34"/>
  <c r="M34"/>
  <c r="P33"/>
  <c r="I33"/>
  <c r="K33"/>
  <c r="M33"/>
  <c r="F21"/>
  <c r="F25"/>
  <c r="F29"/>
  <c r="F15"/>
  <c r="F17"/>
  <c r="F20"/>
  <c r="F24"/>
  <c r="F28"/>
  <c r="J28"/>
  <c r="L28"/>
  <c r="J15"/>
  <c r="L15"/>
  <c r="P23"/>
  <c r="I23"/>
  <c r="F23"/>
  <c r="J24"/>
  <c r="L24"/>
  <c r="J17"/>
  <c r="L17"/>
  <c r="J25"/>
  <c r="L25"/>
  <c r="P27"/>
  <c r="I27"/>
  <c r="F27"/>
  <c r="P19"/>
  <c r="I19"/>
  <c r="F19"/>
  <c r="P25"/>
  <c r="K25"/>
  <c r="M25"/>
  <c r="I25"/>
  <c r="K24"/>
  <c r="M24"/>
  <c r="K17"/>
  <c r="M17"/>
  <c r="Q17"/>
  <c r="B17"/>
  <c r="J20"/>
  <c r="L20"/>
  <c r="J29"/>
  <c r="L29"/>
  <c r="J21"/>
  <c r="L21"/>
  <c r="P31"/>
  <c r="I31"/>
  <c r="F31"/>
  <c r="J32"/>
  <c r="L32"/>
  <c r="M32"/>
  <c r="P29"/>
  <c r="K29"/>
  <c r="M29"/>
  <c r="I29"/>
  <c r="P21"/>
  <c r="K21"/>
  <c r="M21"/>
  <c r="I21"/>
  <c r="K28"/>
  <c r="M28"/>
  <c r="K20"/>
  <c r="M20"/>
  <c r="K15"/>
  <c r="M15"/>
  <c r="Q15"/>
  <c r="B15"/>
  <c r="J31"/>
  <c r="L31"/>
  <c r="J19"/>
  <c r="L19"/>
  <c r="J27"/>
  <c r="L27"/>
  <c r="J23"/>
  <c r="L23"/>
  <c r="K31"/>
  <c r="M31"/>
  <c r="K19"/>
  <c r="M19"/>
  <c r="K27"/>
  <c r="M27"/>
  <c r="K23"/>
  <c r="M23"/>
  <c r="I5" i="8"/>
  <c r="Q4" s="1"/>
  <c r="C16" i="4"/>
  <c r="C14"/>
  <c r="I23" i="1"/>
  <c r="C17" i="4"/>
  <c r="F16" i="5"/>
  <c r="D15" i="9"/>
  <c r="F15" i="4"/>
  <c r="I15" i="1"/>
  <c r="F22" i="5" l="1"/>
  <c r="BF14" i="2"/>
  <c r="E15" i="9" s="1"/>
  <c r="F31" i="1"/>
  <c r="E22" i="5"/>
  <c r="D20" i="9"/>
  <c r="D18"/>
  <c r="D16"/>
  <c r="D19"/>
  <c r="G21" i="5"/>
  <c r="G19"/>
  <c r="H31" i="1"/>
  <c r="D21" i="5"/>
  <c r="I29" i="1"/>
  <c r="D19" i="5"/>
  <c r="I27" i="1"/>
  <c r="D18" i="5"/>
  <c r="E18" i="4"/>
  <c r="F16"/>
  <c r="F8"/>
  <c r="F10"/>
  <c r="F17"/>
  <c r="F13"/>
  <c r="G5" i="5"/>
  <c r="F6" i="4"/>
  <c r="F7"/>
  <c r="F15" i="5"/>
  <c r="F12"/>
  <c r="F7"/>
  <c r="I22" i="1"/>
  <c r="I26"/>
  <c r="D17" i="5"/>
  <c r="K1" i="6"/>
  <c r="I5" i="11"/>
  <c r="Q4" s="1"/>
  <c r="I17" i="1"/>
  <c r="C9" i="4"/>
  <c r="C18" s="1"/>
  <c r="F11" i="5"/>
  <c r="F12" i="4"/>
  <c r="I19" i="1"/>
  <c r="D10" i="5"/>
  <c r="R4" i="6"/>
  <c r="O4" i="10"/>
  <c r="R4"/>
  <c r="C2" i="2"/>
  <c r="D21" i="9" l="1"/>
  <c r="D22" i="5"/>
  <c r="P32" i="6" s="1"/>
  <c r="P38" s="1"/>
  <c r="BF16" i="2"/>
  <c r="E17" i="9" s="1"/>
  <c r="G18" i="5"/>
  <c r="BF18" i="2"/>
  <c r="E19" i="9" s="1"/>
  <c r="G20" i="5"/>
  <c r="BF15" i="2"/>
  <c r="E16" i="9" s="1"/>
  <c r="E21" s="1"/>
  <c r="G17" i="5"/>
  <c r="G22" s="1"/>
  <c r="I31" i="1"/>
  <c r="BD18" i="2"/>
  <c r="BE18" s="1"/>
  <c r="F19" i="9" s="1"/>
  <c r="BD17" i="2"/>
  <c r="BE17" s="1"/>
  <c r="F18" i="9" s="1"/>
  <c r="BD19" i="2"/>
  <c r="BE19" s="1"/>
  <c r="F20" i="9" s="1"/>
  <c r="G11" i="7"/>
  <c r="H11" s="1"/>
  <c r="H12" s="1"/>
  <c r="X19" i="8"/>
  <c r="F14" i="4"/>
  <c r="Q19" i="8"/>
  <c r="BD16" i="2"/>
  <c r="BE16" s="1"/>
  <c r="F17" i="9" s="1"/>
  <c r="BD15" i="2"/>
  <c r="BE15" s="1"/>
  <c r="F9" i="4"/>
  <c r="AA35" i="6"/>
  <c r="AA37" s="1"/>
  <c r="P39" s="1"/>
  <c r="F11" i="4"/>
  <c r="J7" i="1"/>
  <c r="BD3" i="2"/>
  <c r="BE3" s="1"/>
  <c r="BH3" s="1"/>
  <c r="BD4"/>
  <c r="BE4" s="1"/>
  <c r="BH4" s="1"/>
  <c r="BD9"/>
  <c r="BE9" s="1"/>
  <c r="BH9" s="1"/>
  <c r="BD5"/>
  <c r="BE5" s="1"/>
  <c r="BH5" s="1"/>
  <c r="BD8"/>
  <c r="BE8" s="1"/>
  <c r="BH8" s="1"/>
  <c r="BD13"/>
  <c r="BE13" s="1"/>
  <c r="BH13" s="1"/>
  <c r="BD10"/>
  <c r="BE10" s="1"/>
  <c r="BH10" s="1"/>
  <c r="BD11"/>
  <c r="BE11" s="1"/>
  <c r="BH11" s="1"/>
  <c r="BD7"/>
  <c r="BE7" s="1"/>
  <c r="BH7" s="1"/>
  <c r="BD14"/>
  <c r="BE14" s="1"/>
  <c r="BD12"/>
  <c r="BE12" s="1"/>
  <c r="BH12" s="1"/>
  <c r="BD6"/>
  <c r="BE6" s="1"/>
  <c r="BH6" s="1"/>
  <c r="BH14" l="1"/>
  <c r="K25" i="1" s="1"/>
  <c r="F15" i="9"/>
  <c r="J26" i="1"/>
  <c r="F16" i="9"/>
  <c r="BG16" i="2"/>
  <c r="J29" i="1"/>
  <c r="J30"/>
  <c r="BH19" i="2"/>
  <c r="K30" i="1" s="1"/>
  <c r="BG19" i="2"/>
  <c r="BG18"/>
  <c r="BH18"/>
  <c r="K29" i="1" s="1"/>
  <c r="J28"/>
  <c r="BH17" i="2"/>
  <c r="K28" i="1" s="1"/>
  <c r="BG17" i="2"/>
  <c r="L27" i="1"/>
  <c r="J27"/>
  <c r="BH16" i="2"/>
  <c r="K27" i="1" s="1"/>
  <c r="BH15" i="2"/>
  <c r="K26" i="1" s="1"/>
  <c r="BG15" i="2"/>
  <c r="L26" i="1" s="1"/>
  <c r="J14" i="8"/>
  <c r="K14" i="1"/>
  <c r="K17"/>
  <c r="K22"/>
  <c r="K24"/>
  <c r="K16"/>
  <c r="K15"/>
  <c r="K23"/>
  <c r="K18"/>
  <c r="K21"/>
  <c r="K19"/>
  <c r="K20"/>
  <c r="P40" i="6"/>
  <c r="F18" i="4"/>
  <c r="AC19" i="8"/>
  <c r="F7" i="9"/>
  <c r="J17" i="1"/>
  <c r="BG6" i="2"/>
  <c r="BJ6" s="1"/>
  <c r="BG14"/>
  <c r="J25" i="1"/>
  <c r="F12" i="9"/>
  <c r="BG11" i="2"/>
  <c r="BJ11" s="1"/>
  <c r="J22" i="1"/>
  <c r="F14" i="9"/>
  <c r="BG13" i="2"/>
  <c r="BJ13" s="1"/>
  <c r="J24" i="1"/>
  <c r="J16"/>
  <c r="F6" i="9"/>
  <c r="BG5" i="2"/>
  <c r="BJ5" s="1"/>
  <c r="BG4"/>
  <c r="BJ4" s="1"/>
  <c r="F5" i="9"/>
  <c r="J15" i="1"/>
  <c r="J23"/>
  <c r="BG12" i="2"/>
  <c r="BJ12" s="1"/>
  <c r="F13" i="9"/>
  <c r="J18" i="1"/>
  <c r="F8" i="9"/>
  <c r="BG7" i="2"/>
  <c r="BJ7" s="1"/>
  <c r="J21" i="1"/>
  <c r="F11" i="9"/>
  <c r="BG10" i="2"/>
  <c r="BJ10" s="1"/>
  <c r="BG8"/>
  <c r="BJ8" s="1"/>
  <c r="J19" i="1"/>
  <c r="F9" i="9"/>
  <c r="BG9" i="2"/>
  <c r="BJ9" s="1"/>
  <c r="F10" i="9"/>
  <c r="J20" i="1"/>
  <c r="J14"/>
  <c r="BG3" i="2"/>
  <c r="BJ3" s="1"/>
  <c r="F4" i="9"/>
  <c r="BJ14" i="2" l="1"/>
  <c r="BJ16"/>
  <c r="G17" i="9" s="1"/>
  <c r="K31" i="1"/>
  <c r="L30"/>
  <c r="BI19" i="2"/>
  <c r="M30" i="1" s="1"/>
  <c r="BJ19" i="2"/>
  <c r="G20" i="9" s="1"/>
  <c r="L29" i="1"/>
  <c r="BI18" i="2"/>
  <c r="M29" i="1" s="1"/>
  <c r="BJ18" i="2"/>
  <c r="G19" i="9" s="1"/>
  <c r="L28" i="1"/>
  <c r="BJ17" i="2"/>
  <c r="G18" i="9" s="1"/>
  <c r="BI17" i="2"/>
  <c r="M28" i="1" s="1"/>
  <c r="BI16" i="2"/>
  <c r="M27" i="1" s="1"/>
  <c r="D24" i="5"/>
  <c r="BJ15" i="2"/>
  <c r="G16" i="9" s="1"/>
  <c r="BI15" i="2"/>
  <c r="M26" i="1" s="1"/>
  <c r="BI9" i="2"/>
  <c r="M20" i="1" s="1"/>
  <c r="L20"/>
  <c r="BI10" i="2"/>
  <c r="M21" i="1" s="1"/>
  <c r="L21"/>
  <c r="BI5" i="2"/>
  <c r="M16" i="1" s="1"/>
  <c r="L16"/>
  <c r="BI13" i="2"/>
  <c r="M24" i="1" s="1"/>
  <c r="L24"/>
  <c r="BI14" i="2"/>
  <c r="M25" i="1" s="1"/>
  <c r="L25"/>
  <c r="BI6" i="2"/>
  <c r="M17" i="1" s="1"/>
  <c r="L17"/>
  <c r="BI3" i="2"/>
  <c r="M14" i="1" s="1"/>
  <c r="L14"/>
  <c r="BI8" i="2"/>
  <c r="M19" i="1" s="1"/>
  <c r="L19"/>
  <c r="BI7" i="2"/>
  <c r="M18" i="1" s="1"/>
  <c r="L18"/>
  <c r="BI12" i="2"/>
  <c r="M23" i="1" s="1"/>
  <c r="L23"/>
  <c r="BI4" i="2"/>
  <c r="M15" i="1" s="1"/>
  <c r="L15"/>
  <c r="BI11" i="2"/>
  <c r="M22" i="1" s="1"/>
  <c r="L22"/>
  <c r="G9" i="9"/>
  <c r="G8"/>
  <c r="G5"/>
  <c r="G14"/>
  <c r="G15"/>
  <c r="G4"/>
  <c r="G10"/>
  <c r="G11"/>
  <c r="G13"/>
  <c r="G6"/>
  <c r="G12"/>
  <c r="G7"/>
  <c r="A13" i="3"/>
  <c r="A14" s="1"/>
  <c r="E12" i="6"/>
  <c r="G3" s="1"/>
  <c r="J8" i="1"/>
  <c r="M31" l="1"/>
  <c r="L31"/>
  <c r="C13" i="3"/>
  <c r="N13" s="1"/>
  <c r="G21" i="9"/>
  <c r="AC19" i="11" s="1"/>
  <c r="C14" i="3"/>
  <c r="D13" l="1"/>
  <c r="E13" s="1"/>
  <c r="G13"/>
  <c r="G14"/>
  <c r="N14"/>
  <c r="O13"/>
  <c r="D14"/>
  <c r="A11"/>
  <c r="A12" s="1"/>
  <c r="Q19" i="11"/>
  <c r="J9" i="1"/>
  <c r="J10" s="1"/>
  <c r="E12" i="10"/>
  <c r="G3" s="1"/>
  <c r="P30"/>
  <c r="P38" s="1"/>
  <c r="P40" s="1"/>
  <c r="D23" i="9"/>
  <c r="J14" i="11"/>
  <c r="H13" i="3" l="1"/>
  <c r="C11"/>
  <c r="D11" s="1"/>
  <c r="E11" s="1"/>
  <c r="E14"/>
  <c r="F14" s="1"/>
  <c r="H14"/>
  <c r="O14"/>
  <c r="I13"/>
  <c r="P13"/>
  <c r="F13"/>
  <c r="C12"/>
  <c r="O11" l="1"/>
  <c r="H11"/>
  <c r="N11"/>
  <c r="G11"/>
  <c r="L13"/>
  <c r="K13"/>
  <c r="J13"/>
  <c r="I14"/>
  <c r="P14"/>
  <c r="K14"/>
  <c r="J14"/>
  <c r="L14"/>
  <c r="I11"/>
  <c r="P11"/>
  <c r="D12"/>
  <c r="G12"/>
  <c r="N12"/>
  <c r="F11"/>
  <c r="M13" l="1"/>
  <c r="Q13" s="1"/>
  <c r="B13" s="1"/>
  <c r="M14"/>
  <c r="Q14" s="1"/>
  <c r="B14" s="1"/>
  <c r="A1" i="6" s="1"/>
  <c r="H12" i="3"/>
  <c r="O12"/>
  <c r="E12"/>
  <c r="L11"/>
  <c r="J11"/>
  <c r="K11"/>
  <c r="M11" s="1"/>
  <c r="D15" i="8" l="1"/>
  <c r="D14" i="6"/>
  <c r="K42"/>
  <c r="R20" i="8"/>
  <c r="E24" i="5"/>
  <c r="Q11" i="3"/>
  <c r="B11" s="1"/>
  <c r="D15" i="11" s="1"/>
  <c r="I12" i="3"/>
  <c r="P12"/>
  <c r="F12"/>
  <c r="D14" i="10" l="1"/>
  <c r="K42"/>
  <c r="R20" i="11"/>
  <c r="F23" i="9"/>
  <c r="K12" i="3"/>
  <c r="L12"/>
  <c r="J12"/>
  <c r="M12" l="1"/>
  <c r="Q12" s="1"/>
  <c r="B12" s="1"/>
  <c r="A1" i="10" s="1"/>
</calcChain>
</file>

<file path=xl/comments1.xml><?xml version="1.0" encoding="utf-8"?>
<comments xmlns="http://schemas.openxmlformats.org/spreadsheetml/2006/main">
  <authors>
    <author>SRINIVAS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Interest based on this column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<sst xmlns="http://schemas.openxmlformats.org/spreadsheetml/2006/main" count="626" uniqueCount="371">
  <si>
    <t>Name of the Employee</t>
  </si>
  <si>
    <t>Designation</t>
  </si>
  <si>
    <t>DDO Code</t>
  </si>
  <si>
    <t>Emp. ID</t>
  </si>
  <si>
    <t>STO Name</t>
  </si>
  <si>
    <t>Present Working Place</t>
  </si>
  <si>
    <t>Bank Code</t>
  </si>
  <si>
    <t>Present DDO Desi</t>
  </si>
  <si>
    <t>Bank Name</t>
  </si>
  <si>
    <t>Present DDO Office</t>
  </si>
  <si>
    <t>PRAN No.</t>
  </si>
  <si>
    <t>Sl. No.</t>
  </si>
  <si>
    <t>Period of DA Arrears</t>
  </si>
  <si>
    <t>Trans ID.</t>
  </si>
  <si>
    <t>Amount adjusted to CSS Account</t>
  </si>
  <si>
    <t>Amount paid in cash</t>
  </si>
  <si>
    <t>CPS Amount</t>
  </si>
  <si>
    <t>Net Amount</t>
  </si>
  <si>
    <t>Interest Amount</t>
  </si>
  <si>
    <t>Total Amount to Hand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</si>
  <si>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</si>
  <si>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</si>
  <si>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</si>
  <si>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</si>
  <si>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</si>
  <si>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</si>
  <si>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</si>
  <si>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</si>
  <si>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</si>
  <si>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</si>
  <si>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</si>
  <si>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</si>
  <si>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</si>
  <si>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</si>
  <si>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</si>
  <si>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</si>
  <si>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</si>
  <si>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</si>
  <si>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</si>
  <si>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</si>
  <si>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</si>
  <si>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</si>
  <si>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</si>
  <si>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</si>
  <si>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</si>
  <si>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</si>
  <si>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</si>
  <si>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</si>
  <si>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</si>
  <si>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</si>
  <si>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</si>
  <si>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</si>
  <si>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</si>
  <si>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</si>
  <si>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</si>
  <si>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</si>
  <si>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</si>
  <si>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</si>
  <si>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</si>
  <si>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 xml:space="preserve">Forty 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</si>
  <si>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</si>
  <si>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</si>
  <si>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</si>
  <si>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</si>
  <si>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</si>
  <si>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</si>
  <si>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</si>
  <si>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</si>
  <si>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</si>
  <si>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</si>
  <si>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</si>
  <si>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</si>
  <si>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</si>
  <si>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</si>
  <si>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</si>
  <si>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</si>
  <si>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</si>
  <si>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</si>
  <si>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</si>
  <si>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</si>
  <si>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</si>
  <si>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</si>
  <si>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</si>
  <si>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</si>
  <si>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</si>
  <si>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</si>
  <si>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</si>
  <si>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</si>
  <si>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</si>
  <si>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</si>
  <si>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</si>
  <si>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</si>
  <si>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</si>
  <si>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</si>
  <si>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</si>
  <si>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</si>
  <si>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</si>
  <si>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</si>
  <si>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</si>
  <si>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 xml:space="preserve">Eighty 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</si>
  <si>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</si>
  <si>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</si>
  <si>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</si>
  <si>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</si>
  <si>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</si>
  <si>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</si>
  <si>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</si>
  <si>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</si>
  <si>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</si>
  <si>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</si>
  <si>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</si>
  <si>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</si>
  <si>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</si>
  <si>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</si>
  <si>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</si>
  <si>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</si>
  <si>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</si>
  <si>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</si>
  <si>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</si>
  <si>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Number</t>
  </si>
  <si>
    <t>Rupees in Words Conversion</t>
  </si>
  <si>
    <t>ANNEXURE</t>
  </si>
  <si>
    <t>[ Para 7 of GO Ms. No. 22 Dated 22.01.2013 of Finance (Pension.I) Department]</t>
  </si>
  <si>
    <t>Designation of the Drawing and Disbursing Officer:</t>
  </si>
  <si>
    <t>Month &amp; Year</t>
  </si>
  <si>
    <t>Transaction ID. No. with Date</t>
  </si>
  <si>
    <t>Amount transferred to CPS</t>
  </si>
  <si>
    <t>Total</t>
  </si>
  <si>
    <t xml:space="preserve">           Certified that the above detials are verifed and found to be correct as per the records of this office.</t>
  </si>
  <si>
    <t>Date:</t>
  </si>
  <si>
    <t>Office Seal</t>
  </si>
  <si>
    <t xml:space="preserve">Signature of  Drawing and </t>
  </si>
  <si>
    <t>Disbursing Officer</t>
  </si>
  <si>
    <t xml:space="preserve">           // Counter signed //</t>
  </si>
  <si>
    <t>Verified and found coorect</t>
  </si>
  <si>
    <t xml:space="preserve"> </t>
  </si>
  <si>
    <r>
      <t xml:space="preserve">    </t>
    </r>
    <r>
      <rPr>
        <b/>
        <sz val="11"/>
        <color indexed="8"/>
        <rFont val="Calibri"/>
        <family val="2"/>
      </rPr>
      <t xml:space="preserve">    (Treasury Officer)</t>
    </r>
  </si>
  <si>
    <t>Claimed 90% of CSS amount as Per G.O.Ms. No. 22 Dated 22.01.2013</t>
  </si>
  <si>
    <t>Trans ID No. &amp; Date</t>
  </si>
  <si>
    <t>Adjustment to CSS Account</t>
  </si>
  <si>
    <t>Non-Drawn Certificate:</t>
  </si>
  <si>
    <t>DETAILS OF BUDGET</t>
  </si>
  <si>
    <t>1. Budget alocation for the year………………………</t>
  </si>
  <si>
    <t>Rs…………………….</t>
  </si>
  <si>
    <t xml:space="preserve">APTC FORM - 47    </t>
  </si>
  <si>
    <t>2. Expenditure including this bill……………………..</t>
  </si>
  <si>
    <t>Govt. of Andhra Pradesh</t>
  </si>
  <si>
    <t>3. Balance………………………………………………</t>
  </si>
  <si>
    <t>Pay bill for the Month  &amp; Year</t>
  </si>
  <si>
    <t>Payable at</t>
  </si>
  <si>
    <t>For Treasury Use only</t>
  </si>
  <si>
    <t>Treasury/P.A.O.Code</t>
  </si>
  <si>
    <t>DDO Code:</t>
  </si>
  <si>
    <t>Trans. ID</t>
  </si>
  <si>
    <t>D.D.O.Designation:</t>
  </si>
  <si>
    <t>Dist:</t>
  </si>
  <si>
    <t>KARIMNAGAR</t>
  </si>
  <si>
    <t>Drawing officer</t>
  </si>
  <si>
    <t>DDO Office:</t>
  </si>
  <si>
    <t>Bank Branch Code</t>
  </si>
  <si>
    <r>
      <t>Bank Name:</t>
    </r>
    <r>
      <rPr>
        <b/>
        <sz val="9"/>
        <rFont val="Times New Roman"/>
        <family val="1"/>
      </rPr>
      <t xml:space="preserve"> </t>
    </r>
  </si>
  <si>
    <t xml:space="preserve">D.D.O's T.B.R.No. </t>
  </si>
  <si>
    <t xml:space="preserve">          </t>
  </si>
  <si>
    <t>Permanent / Temporary</t>
  </si>
  <si>
    <t>Pay the bill amount  Rs.</t>
  </si>
  <si>
    <t>Net Rupees in words:</t>
  </si>
  <si>
    <t>Major Head</t>
  </si>
  <si>
    <t>Stae Provident Funds</t>
  </si>
  <si>
    <t>GPF / AIS/PF</t>
  </si>
  <si>
    <t>Rs.</t>
  </si>
  <si>
    <t>APGLI</t>
  </si>
  <si>
    <t>by cash / cheque / draft / account credit / adjustment.</t>
  </si>
  <si>
    <t>Sub Major Head</t>
  </si>
  <si>
    <t>Civil</t>
  </si>
  <si>
    <t>Group Insurance / AIS</t>
  </si>
  <si>
    <t>Professional  Tax</t>
  </si>
  <si>
    <t>Minor Head</t>
  </si>
  <si>
    <t>General Fpovident Funds</t>
  </si>
  <si>
    <t>House Rent</t>
  </si>
  <si>
    <t>Received amount</t>
  </si>
  <si>
    <t>Festival Advance &amp;</t>
  </si>
  <si>
    <t>Group Sub Head</t>
  </si>
  <si>
    <t>Compulsory Savings Scheme</t>
  </si>
  <si>
    <t>Apco Advance</t>
  </si>
  <si>
    <t>Education Advance</t>
  </si>
  <si>
    <t>Sub-Head</t>
  </si>
  <si>
    <t>AP State Employees</t>
  </si>
  <si>
    <t>H.B.A (P)</t>
  </si>
  <si>
    <t>H.B.A (I )</t>
  </si>
  <si>
    <t>Detailed Head</t>
  </si>
  <si>
    <t>Car Advance (P)</t>
  </si>
  <si>
    <t xml:space="preserve"> Required Certificates</t>
  </si>
  <si>
    <t>Car Advance (I)</t>
  </si>
  <si>
    <t>Non-Plan=N/Plan=P</t>
  </si>
  <si>
    <t>N</t>
  </si>
  <si>
    <t>Charged=C/ Voted=V</t>
  </si>
  <si>
    <t>V</t>
  </si>
  <si>
    <t>Motor Cycle Advance (P)</t>
  </si>
  <si>
    <t>1.Certified that this amount was not drawn and paid previously.</t>
  </si>
  <si>
    <t>Motor Cycle Advance (I)</t>
  </si>
  <si>
    <t xml:space="preserve">3.Certified that neccesasary entries have been made in the office copy of the bill </t>
  </si>
  <si>
    <t>ContingencyFund MH/ Service Major Head</t>
  </si>
  <si>
    <t>Cycle Advance</t>
  </si>
  <si>
    <t xml:space="preserve">    register and noted in  S.R. of the Individual to avoid double claim.</t>
  </si>
  <si>
    <t>Marriage Advance (P)</t>
  </si>
  <si>
    <t>011   Pay</t>
  </si>
  <si>
    <t>Marriage Advance (I)</t>
  </si>
  <si>
    <t>012 Allowance</t>
  </si>
  <si>
    <t>Income Tax</t>
  </si>
  <si>
    <t>013 Dearness Allowance</t>
  </si>
  <si>
    <t>Rs</t>
  </si>
  <si>
    <t>Class IV GPF-DTO</t>
  </si>
  <si>
    <t>015 IR</t>
  </si>
  <si>
    <t>E.W.F.Loan</t>
  </si>
  <si>
    <t>016 HRA</t>
  </si>
  <si>
    <t>ZPPF</t>
  </si>
  <si>
    <t>017 Reinbursement</t>
  </si>
  <si>
    <t>CPS</t>
  </si>
  <si>
    <t>018 Encashment of EL</t>
  </si>
  <si>
    <t>CSS</t>
  </si>
  <si>
    <t xml:space="preserve"> ___________________________________________________________________________________</t>
  </si>
  <si>
    <t>019 LTC</t>
  </si>
  <si>
    <t>Total Deductions</t>
  </si>
  <si>
    <t>For the use of Accountant Office</t>
  </si>
  <si>
    <t>Gross Amount</t>
  </si>
  <si>
    <t>Less Govt.Deduction</t>
  </si>
  <si>
    <t>Total Non- Govt.Deductions</t>
  </si>
  <si>
    <t>AG Net Amount</t>
  </si>
  <si>
    <t xml:space="preserve"> AG Net Amount in words Rupees :</t>
  </si>
  <si>
    <t>D.D.O's Signature</t>
  </si>
  <si>
    <t>FOR USE IN TREASURY / PAY &amp; ACCOUNTS OFFICE ONLY</t>
  </si>
  <si>
    <t>Pay Rs</t>
  </si>
  <si>
    <t xml:space="preserve">(Rupees </t>
  </si>
  <si>
    <t>by cash / cheque / Draft /account Credit as under and Rs               (Rupees</t>
  </si>
  <si>
    <t xml:space="preserve">                                                                                                                            only) by adjustment.</t>
  </si>
  <si>
    <t>1)Rs</t>
  </si>
  <si>
    <t>by transfer credit to the S.B.Accounts of the employee (As per Annexure - 1)</t>
  </si>
  <si>
    <t>2)Rs.</t>
  </si>
  <si>
    <t>by transfer credit to the D.D.O Account towards non - Govt. deductions</t>
  </si>
  <si>
    <t>Treasury Officer/ Pay &amp; Accounts Officer</t>
  </si>
  <si>
    <r>
      <t xml:space="preserve">       </t>
    </r>
    <r>
      <rPr>
        <b/>
        <sz val="14"/>
        <rFont val="Verdana"/>
        <family val="2"/>
      </rPr>
      <t xml:space="preserve">RECOVERY SCHEDULE FOR CPS </t>
    </r>
    <r>
      <rPr>
        <sz val="14"/>
        <rFont val="Verdana"/>
        <family val="2"/>
      </rPr>
      <t xml:space="preserve">                                         </t>
    </r>
  </si>
  <si>
    <r>
      <t>STATEMENT SHOWING THE RECOVERY O</t>
    </r>
    <r>
      <rPr>
        <b/>
        <sz val="9"/>
        <rFont val="Arial"/>
        <family val="2"/>
      </rPr>
      <t>F  CPS DUE TO 10% of CSS AMOUNT AS PER                                                                                                                            G.O.Ms. No. 22 Dated 22.01.2013</t>
    </r>
  </si>
  <si>
    <r>
      <t>Name of the Office:</t>
    </r>
    <r>
      <rPr>
        <b/>
        <i/>
        <sz val="11"/>
        <color indexed="8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</si>
  <si>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t>HOA:  8342-00-117-00-04-001-000</t>
  </si>
  <si>
    <t>Emp. ID No.</t>
  </si>
  <si>
    <t>Name of the Subscriber</t>
  </si>
  <si>
    <t>10% CSS Amount</t>
  </si>
  <si>
    <t>APTC FORM - 101</t>
  </si>
  <si>
    <t>GOVERNMENT OF ANDHRAPRADESH</t>
  </si>
  <si>
    <t>See Subsidiary Rules 2 (W) Under Treasury Rule 15</t>
  </si>
  <si>
    <t>PAPER TOKEN</t>
  </si>
  <si>
    <t>Govt.Memo.No. 38907/Accounts/65-5 Dt:- 21.02.1963</t>
  </si>
  <si>
    <t>STO CODE</t>
  </si>
  <si>
    <t>Date________________(For Treasury use only)</t>
  </si>
  <si>
    <t xml:space="preserve">DDO Code : </t>
  </si>
  <si>
    <t>Treasury /PAO Code:</t>
  </si>
  <si>
    <t>DDO Designation :</t>
  </si>
  <si>
    <t xml:space="preserve">Treasury /PAO Name  </t>
  </si>
  <si>
    <t>STO NAME</t>
  </si>
  <si>
    <t>Trans ID</t>
  </si>
  <si>
    <t>To</t>
  </si>
  <si>
    <t>The Treasury Officer/Manager</t>
  </si>
  <si>
    <t>DDO DESIGNATION:</t>
  </si>
  <si>
    <t xml:space="preserve">DDO Office Name: </t>
  </si>
  <si>
    <t>BANK BRANCH CODE:</t>
  </si>
  <si>
    <t>BANK NAME:</t>
  </si>
  <si>
    <t>Sir,</t>
  </si>
  <si>
    <t>HEAD OF ACCOUNT</t>
  </si>
  <si>
    <t>Please Pay Bill No:</t>
  </si>
  <si>
    <t>Dated.</t>
  </si>
  <si>
    <t xml:space="preserve"> for Net Rs.</t>
  </si>
  <si>
    <t>(Major Head)</t>
  </si>
  <si>
    <t>(Sub-MH)</t>
  </si>
  <si>
    <t>(Minor Head)</t>
  </si>
  <si>
    <t>(Grp-SH)</t>
  </si>
  <si>
    <t xml:space="preserve">Net in Words: </t>
  </si>
  <si>
    <t>Sri /Smt.</t>
  </si>
  <si>
    <t>(Sub Head)</t>
  </si>
  <si>
    <t>(Det.Head)</t>
  </si>
  <si>
    <t>(Sub.Det.Head)</t>
  </si>
  <si>
    <t xml:space="preserve">for the office of </t>
  </si>
  <si>
    <t xml:space="preserve"> whose specimen signature is attested here with.</t>
  </si>
  <si>
    <t>Non-Plan-N     plan-p</t>
  </si>
  <si>
    <t>Charged-C  Voted-V</t>
  </si>
  <si>
    <t>Contingency Fund MH/       Service Major Head</t>
  </si>
  <si>
    <t>Signature of the Govt.Servant</t>
  </si>
  <si>
    <t>Gross  Rs.</t>
  </si>
  <si>
    <t>Deductions:</t>
  </si>
  <si>
    <t>Net Rs.</t>
  </si>
  <si>
    <t>Net Rupees in Words :</t>
  </si>
  <si>
    <t>Received the payment</t>
  </si>
  <si>
    <r>
      <t xml:space="preserve">Messenger Name Sri                                        </t>
    </r>
    <r>
      <rPr>
        <b/>
        <u/>
        <sz val="9"/>
        <rFont val="Times New Roman"/>
        <family val="1"/>
      </rPr>
      <t xml:space="preserve"> </t>
    </r>
  </si>
  <si>
    <t xml:space="preserve">Specimen Signature  of Messenger        </t>
  </si>
  <si>
    <t>1)</t>
  </si>
  <si>
    <t>Attested</t>
  </si>
  <si>
    <t>2)</t>
  </si>
  <si>
    <t>Signature of the DDO</t>
  </si>
  <si>
    <t>Signature of the Govt. Servant receiving the payment</t>
  </si>
  <si>
    <t>DDO Signature</t>
  </si>
  <si>
    <t>STO Signature</t>
  </si>
  <si>
    <t>Claimed Interest on CSS amount @ 8% as Per G.O.Ms. No. 22 Dated 22.01.2013</t>
  </si>
  <si>
    <t>Remarks</t>
  </si>
  <si>
    <t>Interest Payments</t>
  </si>
  <si>
    <t>Interest on internal Debt</t>
  </si>
  <si>
    <t>Management of Debt</t>
  </si>
  <si>
    <t>x</t>
  </si>
  <si>
    <t>Interest on impounded DA to employees</t>
  </si>
  <si>
    <t>Interest (charged)</t>
  </si>
  <si>
    <t>Jan 08 - Mar 08</t>
  </si>
  <si>
    <t>Jul 08 - Oct 08</t>
  </si>
  <si>
    <t>Jan 09 - Mar 08</t>
  </si>
  <si>
    <t>Jul 09 - Oct 09</t>
  </si>
  <si>
    <t>Jan 10 - Jul 10</t>
  </si>
  <si>
    <t>Jul 10 - Dec 10</t>
  </si>
  <si>
    <t>Jan 11 - May 11</t>
  </si>
  <si>
    <t>Jul 11 -  Oct 11</t>
  </si>
  <si>
    <t>Jan 12 - Jul 12</t>
  </si>
  <si>
    <t>Period in Years</t>
  </si>
  <si>
    <t>PRC Arears</t>
  </si>
  <si>
    <t>DIFFERENCE IN YEARS</t>
  </si>
  <si>
    <t>IR Arears</t>
  </si>
  <si>
    <t>Notional Arears</t>
  </si>
  <si>
    <t>Amount paid in cash (90%)</t>
  </si>
  <si>
    <t>Bill Date</t>
  </si>
  <si>
    <t>EMP ID No.</t>
  </si>
  <si>
    <t>Trans Date</t>
  </si>
  <si>
    <t>Modify only Yellow colour cells</t>
  </si>
  <si>
    <t>Mandal</t>
  </si>
  <si>
    <t>BILL DATE</t>
  </si>
  <si>
    <t>TOKEN DATE</t>
  </si>
  <si>
    <t>Give suggestions and feedback to naabadi79@gmail.com (or) 9492462332</t>
  </si>
  <si>
    <t>Amount paid in cash(90%)</t>
  </si>
  <si>
    <t>Amount(10%) to be adjuesment to CPS</t>
  </si>
  <si>
    <t>Simple interest @8%</t>
  </si>
  <si>
    <t>Compound interest @8%</t>
  </si>
  <si>
    <t>Compound</t>
  </si>
  <si>
    <t>Simple</t>
  </si>
  <si>
    <t>interest type</t>
  </si>
  <si>
    <t>INTEREST TYPE</t>
  </si>
  <si>
    <t>Difference</t>
  </si>
  <si>
    <t>The Claims made in this bill are not claimed earlier and now same has entered in concerned Pay Bill register to avoid double claim in the future.</t>
  </si>
  <si>
    <t>Amount(10%) already  adjusted to CPS</t>
  </si>
  <si>
    <t>Interest based on</t>
  </si>
  <si>
    <t>A</t>
  </si>
  <si>
    <t>B</t>
  </si>
  <si>
    <t>C</t>
  </si>
  <si>
    <t>D</t>
  </si>
  <si>
    <t>E</t>
  </si>
  <si>
    <t>G</t>
  </si>
  <si>
    <t>H</t>
  </si>
  <si>
    <t>J</t>
  </si>
  <si>
    <t>K</t>
  </si>
  <si>
    <t>L</t>
  </si>
  <si>
    <t>M</t>
  </si>
  <si>
    <t>Latest Software download from http://naabadi.in</t>
  </si>
  <si>
    <t>Amount already (10%) adjusted to CPS Account</t>
  </si>
  <si>
    <t>Amount(10%) adjusted to CPS Account (Present)</t>
  </si>
  <si>
    <t>PRINCIPAL AMOUNT</t>
  </si>
  <si>
    <t>Column F(CSS Amnt)</t>
  </si>
  <si>
    <t>Column I (90%Cash)</t>
  </si>
  <si>
    <t>Period of  Arrears</t>
  </si>
  <si>
    <t xml:space="preserve"> Arrears  Amount</t>
  </si>
  <si>
    <t>F (E-G)</t>
  </si>
  <si>
    <t>I (F-G)</t>
  </si>
  <si>
    <t>Singi Raju</t>
  </si>
  <si>
    <t>Z PH School,Rudravaram</t>
  </si>
  <si>
    <t>Head Master</t>
  </si>
  <si>
    <t>PET</t>
  </si>
  <si>
    <t>NANDIGAMA</t>
  </si>
  <si>
    <t>STO NANDIGAMA</t>
  </si>
  <si>
    <t>SBI NANDIGAMA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</si>
</sst>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&quot;Rs.&quot;#,##0.00"/>
    <numFmt numFmtId="166" formatCode="mmmm\-yyyy"/>
    <numFmt numFmtId="167" formatCode="_(* #,##0.00_);_(* \(#,##0.00\);_(* &quot;-&quot;??_);_(@_)"/>
    <numFmt numFmtId="168" formatCode="0.000"/>
  </numFmts>
  <fonts count="6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4"/>
      <name val="Telugu Lip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elugu Lipi"/>
      <family val="2"/>
    </font>
    <font>
      <sz val="6"/>
      <color indexed="9"/>
      <name val="Times New Roman"/>
      <family val="1"/>
    </font>
    <font>
      <sz val="14"/>
      <name val="Verdana"/>
      <family val="2"/>
    </font>
    <font>
      <b/>
      <sz val="14"/>
      <name val="Verdana"/>
      <family val="2"/>
    </font>
    <font>
      <b/>
      <sz val="9"/>
      <color indexed="8"/>
      <name val="Trebuchet MS"/>
      <family val="2"/>
    </font>
    <font>
      <b/>
      <sz val="9"/>
      <name val="Arial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b/>
      <i/>
      <sz val="11"/>
      <color indexed="8"/>
      <name val="Trebuchet MS"/>
      <family val="2"/>
    </font>
    <font>
      <b/>
      <sz val="11"/>
      <name val="Arial"/>
      <family val="2"/>
    </font>
    <font>
      <b/>
      <sz val="14"/>
      <color indexed="8"/>
      <name val="Trebuchet MS"/>
      <family val="2"/>
    </font>
    <font>
      <b/>
      <sz val="14"/>
      <name val="Arial"/>
      <family val="2"/>
    </font>
    <font>
      <b/>
      <sz val="10"/>
      <color indexed="8"/>
      <name val="Trebuchet MS"/>
      <family val="2"/>
    </font>
    <font>
      <sz val="11"/>
      <color indexed="8"/>
      <name val="Trebuchet MS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0"/>
      <name val="Times New Roman"/>
      <family val="1"/>
    </font>
    <font>
      <sz val="9"/>
      <name val="Verdana"/>
      <family val="2"/>
    </font>
    <font>
      <sz val="9"/>
      <name val="Arial"/>
      <family val="2"/>
    </font>
    <font>
      <u/>
      <sz val="9"/>
      <name val="Times New Roman"/>
      <family val="1"/>
    </font>
    <font>
      <b/>
      <sz val="9"/>
      <name val="Verdana"/>
      <family val="2"/>
    </font>
    <font>
      <b/>
      <u/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6"/>
      <color rgb="FF0000FF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rgb="FFFFFF00"/>
        <bgColor indexed="26"/>
      </patternFill>
    </fill>
    <fill>
      <patternFill patternType="solid">
        <fgColor theme="7" tint="0.59999389629810485"/>
        <bgColor indexed="49"/>
      </patternFill>
    </fill>
    <fill>
      <patternFill patternType="solid">
        <fgColor rgb="FF00B0F0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6" fillId="0" borderId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horizontal="center" vertical="center" wrapText="1"/>
      <protection hidden="1"/>
    </xf>
    <xf numFmtId="164" fontId="0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Protection="1">
      <protection hidden="1"/>
    </xf>
    <xf numFmtId="165" fontId="16" fillId="0" borderId="0" xfId="0" applyNumberFormat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8" fillId="0" borderId="4" xfId="0" applyFont="1" applyBorder="1" applyAlignment="1" applyProtection="1">
      <alignment vertical="center"/>
      <protection hidden="1"/>
    </xf>
    <xf numFmtId="0" fontId="18" fillId="0" borderId="5" xfId="0" applyFont="1" applyBorder="1" applyAlignment="1" applyProtection="1">
      <alignment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right" vertical="center"/>
      <protection hidden="1"/>
    </xf>
    <xf numFmtId="1" fontId="19" fillId="0" borderId="8" xfId="0" applyNumberFormat="1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Protection="1">
      <protection hidden="1"/>
    </xf>
    <xf numFmtId="0" fontId="18" fillId="0" borderId="1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8" fillId="0" borderId="19" xfId="0" applyFont="1" applyBorder="1" applyAlignment="1" applyProtection="1">
      <alignment horizontal="left" vertical="center"/>
      <protection hidden="1"/>
    </xf>
    <xf numFmtId="0" fontId="18" fillId="0" borderId="2" xfId="0" applyFont="1" applyBorder="1" applyAlignment="1" applyProtection="1">
      <alignment vertical="center"/>
      <protection hidden="1"/>
    </xf>
    <xf numFmtId="0" fontId="18" fillId="0" borderId="2" xfId="0" applyFont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1" fontId="19" fillId="0" borderId="10" xfId="0" applyNumberFormat="1" applyFont="1" applyBorder="1" applyAlignment="1" applyProtection="1">
      <alignment horizontal="center" vertical="center"/>
      <protection hidden="1"/>
    </xf>
    <xf numFmtId="1" fontId="19" fillId="0" borderId="11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9" fillId="0" borderId="0" xfId="0" applyFont="1" applyProtection="1"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Protection="1">
      <protection hidden="1"/>
    </xf>
    <xf numFmtId="0" fontId="31" fillId="0" borderId="0" xfId="0" applyFont="1" applyAlignment="1" applyProtection="1"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 applyProtection="1">
      <alignment horizontal="center" vertical="center" wrapText="1"/>
      <protection hidden="1"/>
    </xf>
    <xf numFmtId="1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4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164" fontId="31" fillId="0" borderId="1" xfId="1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38" fillId="0" borderId="21" xfId="0" applyFont="1" applyBorder="1" applyAlignment="1" applyProtection="1">
      <alignment vertical="center"/>
      <protection hidden="1"/>
    </xf>
    <xf numFmtId="0" fontId="38" fillId="0" borderId="22" xfId="0" applyFont="1" applyBorder="1" applyAlignment="1" applyProtection="1">
      <alignment vertical="center"/>
      <protection hidden="1"/>
    </xf>
    <xf numFmtId="0" fontId="38" fillId="0" borderId="23" xfId="0" applyFont="1" applyBorder="1" applyAlignment="1" applyProtection="1">
      <alignment vertical="center"/>
      <protection hidden="1"/>
    </xf>
    <xf numFmtId="0" fontId="38" fillId="0" borderId="24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horizontal="left" vertical="center"/>
      <protection hidden="1"/>
    </xf>
    <xf numFmtId="0" fontId="38" fillId="0" borderId="26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8" fillId="0" borderId="26" xfId="0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" fontId="19" fillId="0" borderId="2" xfId="0" applyNumberFormat="1" applyFont="1" applyBorder="1" applyAlignment="1" applyProtection="1">
      <alignment vertical="center"/>
      <protection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1" fontId="19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9" fillId="0" borderId="2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39" fontId="0" fillId="0" borderId="0" xfId="1" applyNumberFormat="1" applyFont="1" applyFill="1" applyBorder="1" applyAlignment="1" applyProtection="1">
      <alignment horizontal="left" vertical="center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164" fontId="47" fillId="0" borderId="0" xfId="1" applyFont="1" applyFill="1" applyBorder="1" applyAlignment="1" applyProtection="1">
      <alignment horizontal="center" vertical="center"/>
      <protection hidden="1"/>
    </xf>
    <xf numFmtId="164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3" applyFont="1" applyFill="1" applyBorder="1" applyAlignment="1" applyProtection="1">
      <alignment horizontal="center" vertical="center"/>
      <protection hidden="1"/>
    </xf>
    <xf numFmtId="0" fontId="35" fillId="0" borderId="0" xfId="3" applyFont="1" applyFill="1" applyBorder="1" applyAlignment="1" applyProtection="1">
      <alignment horizontal="center" vertical="center"/>
      <protection hidden="1"/>
    </xf>
    <xf numFmtId="2" fontId="35" fillId="0" borderId="0" xfId="3" applyNumberFormat="1" applyFont="1" applyFill="1" applyBorder="1" applyAlignment="1" applyProtection="1">
      <alignment horizontal="center" vertical="center"/>
      <protection hidden="1"/>
    </xf>
    <xf numFmtId="0" fontId="35" fillId="0" borderId="0" xfId="3" applyFont="1" applyFill="1" applyBorder="1" applyAlignment="1" applyProtection="1">
      <alignment horizontal="left" vertical="center"/>
      <protection hidden="1"/>
    </xf>
    <xf numFmtId="164" fontId="35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64" fontId="46" fillId="0" borderId="0" xfId="1" applyAlignment="1" applyProtection="1">
      <alignment vertical="center"/>
      <protection hidden="1"/>
    </xf>
    <xf numFmtId="167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4" fontId="0" fillId="5" borderId="31" xfId="0" applyNumberFormat="1" applyFill="1" applyBorder="1" applyAlignment="1" applyProtection="1">
      <alignment horizontal="center" vertical="center"/>
      <protection locked="0" hidden="1"/>
    </xf>
    <xf numFmtId="164" fontId="46" fillId="5" borderId="31" xfId="1" applyFill="1" applyBorder="1" applyAlignment="1" applyProtection="1">
      <alignment vertical="center"/>
      <protection locked="0" hidden="1"/>
    </xf>
    <xf numFmtId="164" fontId="46" fillId="6" borderId="31" xfId="1" applyFont="1" applyFill="1" applyBorder="1" applyAlignment="1" applyProtection="1">
      <alignment horizontal="center" vertical="center"/>
      <protection locked="0" hidden="1"/>
    </xf>
    <xf numFmtId="164" fontId="46" fillId="7" borderId="31" xfId="1" applyNumberFormat="1" applyFont="1" applyFill="1" applyBorder="1" applyAlignment="1" applyProtection="1">
      <alignment horizontal="center" vertical="center"/>
      <protection hidden="1"/>
    </xf>
    <xf numFmtId="167" fontId="50" fillId="0" borderId="0" xfId="1" applyNumberFormat="1" applyFont="1" applyFill="1" applyBorder="1" applyAlignment="1" applyProtection="1">
      <alignment horizontal="center" vertical="center" wrapText="1"/>
      <protection hidden="1"/>
    </xf>
    <xf numFmtId="167" fontId="50" fillId="0" borderId="0" xfId="1" applyNumberFormat="1" applyFont="1" applyFill="1" applyBorder="1" applyAlignment="1" applyProtection="1">
      <alignment horizontal="center" vertical="center"/>
      <protection hidden="1"/>
    </xf>
    <xf numFmtId="14" fontId="0" fillId="6" borderId="31" xfId="0" applyNumberFormat="1" applyFill="1" applyBorder="1" applyAlignment="1" applyProtection="1">
      <alignment horizontal="center" vertical="center"/>
      <protection locked="0" hidden="1"/>
    </xf>
    <xf numFmtId="164" fontId="46" fillId="6" borderId="31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ont="1" applyProtection="1">
      <protection hidden="1"/>
    </xf>
    <xf numFmtId="164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14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" fontId="46" fillId="0" borderId="0" xfId="1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51" fillId="0" borderId="0" xfId="2" applyFill="1" applyBorder="1" applyAlignment="1" applyProtection="1">
      <alignment vertical="center"/>
      <protection hidden="1"/>
    </xf>
    <xf numFmtId="0" fontId="5" fillId="3" borderId="43" xfId="0" applyFont="1" applyFill="1" applyBorder="1" applyAlignment="1" applyProtection="1">
      <alignment vertical="center"/>
      <protection hidden="1"/>
    </xf>
    <xf numFmtId="0" fontId="5" fillId="8" borderId="45" xfId="0" applyFont="1" applyFill="1" applyBorder="1" applyAlignment="1" applyProtection="1">
      <alignment vertical="center"/>
      <protection locked="0" hidden="1"/>
    </xf>
    <xf numFmtId="0" fontId="5" fillId="3" borderId="46" xfId="0" applyFont="1" applyFill="1" applyBorder="1" applyAlignment="1" applyProtection="1">
      <alignment vertical="center"/>
      <protection hidden="1"/>
    </xf>
    <xf numFmtId="0" fontId="5" fillId="8" borderId="47" xfId="0" applyFont="1" applyFill="1" applyBorder="1" applyAlignment="1" applyProtection="1">
      <alignment vertical="center"/>
      <protection locked="0" hidden="1"/>
    </xf>
    <xf numFmtId="0" fontId="5" fillId="8" borderId="47" xfId="0" applyFont="1" applyFill="1" applyBorder="1" applyAlignment="1" applyProtection="1">
      <alignment horizontal="left" vertical="center"/>
      <protection locked="0" hidden="1"/>
    </xf>
    <xf numFmtId="0" fontId="5" fillId="3" borderId="48" xfId="0" applyFont="1" applyFill="1" applyBorder="1" applyAlignment="1" applyProtection="1">
      <alignment vertical="center"/>
      <protection hidden="1"/>
    </xf>
    <xf numFmtId="0" fontId="5" fillId="8" borderId="50" xfId="0" applyFont="1" applyFill="1" applyBorder="1" applyAlignment="1" applyProtection="1">
      <alignment vertical="center"/>
      <protection locked="0" hidden="1"/>
    </xf>
    <xf numFmtId="0" fontId="5" fillId="8" borderId="45" xfId="0" applyFont="1" applyFill="1" applyBorder="1" applyAlignment="1" applyProtection="1">
      <alignment horizontal="right" vertical="center"/>
      <protection locked="0" hidden="1"/>
    </xf>
    <xf numFmtId="1" fontId="5" fillId="8" borderId="47" xfId="0" applyNumberFormat="1" applyFont="1" applyFill="1" applyBorder="1" applyAlignment="1" applyProtection="1">
      <alignment horizontal="right" vertical="center"/>
      <protection locked="0" hidden="1"/>
    </xf>
    <xf numFmtId="0" fontId="5" fillId="8" borderId="47" xfId="0" applyFont="1" applyFill="1" applyBorder="1" applyAlignment="1" applyProtection="1">
      <alignment horizontal="right" vertical="center"/>
      <protection locked="0" hidden="1"/>
    </xf>
    <xf numFmtId="0" fontId="4" fillId="2" borderId="51" xfId="0" applyFont="1" applyFill="1" applyBorder="1" applyAlignment="1" applyProtection="1">
      <alignment vertical="center"/>
      <protection hidden="1"/>
    </xf>
    <xf numFmtId="164" fontId="52" fillId="4" borderId="45" xfId="0" applyNumberFormat="1" applyFont="1" applyFill="1" applyBorder="1" applyAlignment="1" applyProtection="1">
      <alignment vertical="center"/>
      <protection hidden="1"/>
    </xf>
    <xf numFmtId="164" fontId="52" fillId="4" borderId="47" xfId="0" applyNumberFormat="1" applyFont="1" applyFill="1" applyBorder="1" applyAlignment="1" applyProtection="1">
      <alignment vertical="center"/>
      <protection hidden="1"/>
    </xf>
    <xf numFmtId="164" fontId="52" fillId="4" borderId="47" xfId="1" applyFont="1" applyFill="1" applyBorder="1" applyAlignment="1" applyProtection="1">
      <alignment vertical="center"/>
      <protection hidden="1"/>
    </xf>
    <xf numFmtId="164" fontId="52" fillId="4" borderId="50" xfId="1" applyFont="1" applyFill="1" applyBorder="1" applyAlignment="1" applyProtection="1">
      <alignment vertical="center"/>
      <protection hidden="1"/>
    </xf>
    <xf numFmtId="0" fontId="4" fillId="2" borderId="52" xfId="0" applyFont="1" applyFill="1" applyBorder="1" applyAlignment="1" applyProtection="1">
      <alignment vertical="center"/>
      <protection hidden="1"/>
    </xf>
    <xf numFmtId="164" fontId="4" fillId="10" borderId="53" xfId="0" applyNumberFormat="1" applyFont="1" applyFill="1" applyBorder="1" applyAlignment="1" applyProtection="1">
      <alignment vertical="center"/>
      <protection hidden="1"/>
    </xf>
    <xf numFmtId="164" fontId="0" fillId="2" borderId="31" xfId="0" applyNumberFormat="1" applyFill="1" applyBorder="1" applyAlignment="1" applyProtection="1">
      <alignment horizontal="center" vertical="center"/>
      <protection hidden="1"/>
    </xf>
    <xf numFmtId="168" fontId="0" fillId="9" borderId="31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3" borderId="46" xfId="0" applyFill="1" applyBorder="1" applyAlignment="1" applyProtection="1">
      <alignment horizontal="center" vertical="center" wrapText="1"/>
      <protection hidden="1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4" fillId="10" borderId="51" xfId="0" applyFont="1" applyFill="1" applyBorder="1" applyAlignment="1" applyProtection="1">
      <alignment vertical="center"/>
      <protection hidden="1"/>
    </xf>
    <xf numFmtId="164" fontId="46" fillId="11" borderId="31" xfId="1" applyFill="1" applyBorder="1" applyAlignment="1" applyProtection="1">
      <alignment vertical="center" wrapText="1"/>
      <protection hidden="1"/>
    </xf>
    <xf numFmtId="164" fontId="46" fillId="0" borderId="31" xfId="1" applyBorder="1" applyAlignment="1" applyProtection="1">
      <alignment vertical="center" wrapText="1"/>
      <protection hidden="1"/>
    </xf>
    <xf numFmtId="164" fontId="46" fillId="0" borderId="1" xfId="1" applyBorder="1" applyAlignment="1" applyProtection="1">
      <alignment horizontal="right" vertical="center" wrapText="1"/>
      <protection hidden="1"/>
    </xf>
    <xf numFmtId="14" fontId="56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53" xfId="0" applyFont="1" applyFill="1" applyBorder="1" applyAlignment="1" applyProtection="1">
      <alignment vertical="center"/>
      <protection hidden="1"/>
    </xf>
    <xf numFmtId="0" fontId="48" fillId="16" borderId="44" xfId="0" applyFont="1" applyFill="1" applyBorder="1" applyAlignment="1" applyProtection="1">
      <alignment horizontal="center" vertical="center" wrapText="1"/>
      <protection hidden="1"/>
    </xf>
    <xf numFmtId="0" fontId="2" fillId="17" borderId="44" xfId="0" applyFont="1" applyFill="1" applyBorder="1" applyAlignment="1" applyProtection="1">
      <alignment horizontal="center" vertical="center" wrapText="1"/>
      <protection hidden="1"/>
    </xf>
    <xf numFmtId="0" fontId="2" fillId="17" borderId="45" xfId="0" applyFont="1" applyFill="1" applyBorder="1" applyAlignment="1" applyProtection="1">
      <alignment horizontal="center" vertical="center"/>
      <protection hidden="1"/>
    </xf>
    <xf numFmtId="2" fontId="0" fillId="18" borderId="47" xfId="0" applyNumberFormat="1" applyFill="1" applyBorder="1" applyAlignment="1" applyProtection="1">
      <alignment vertical="center"/>
      <protection hidden="1"/>
    </xf>
    <xf numFmtId="164" fontId="4" fillId="10" borderId="49" xfId="0" applyNumberFormat="1" applyFont="1" applyFill="1" applyBorder="1" applyAlignment="1" applyProtection="1">
      <alignment vertical="center"/>
      <protection hidden="1"/>
    </xf>
    <xf numFmtId="164" fontId="4" fillId="11" borderId="49" xfId="0" applyNumberFormat="1" applyFont="1" applyFill="1" applyBorder="1" applyAlignment="1" applyProtection="1">
      <alignment vertical="center"/>
      <protection hidden="1"/>
    </xf>
    <xf numFmtId="164" fontId="4" fillId="11" borderId="50" xfId="0" applyNumberFormat="1" applyFont="1" applyFill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center" vertical="center"/>
      <protection locked="0" hidden="1"/>
    </xf>
    <xf numFmtId="0" fontId="19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3" xfId="0" applyFont="1" applyBorder="1" applyAlignment="1" applyProtection="1">
      <alignment vertical="center"/>
      <protection locked="0" hidden="1"/>
    </xf>
    <xf numFmtId="0" fontId="18" fillId="0" borderId="4" xfId="0" applyFont="1" applyBorder="1" applyAlignment="1" applyProtection="1">
      <alignment vertical="center"/>
      <protection locked="0" hidden="1"/>
    </xf>
    <xf numFmtId="0" fontId="18" fillId="0" borderId="5" xfId="0" applyFont="1" applyBorder="1" applyAlignment="1" applyProtection="1">
      <alignment vertical="center"/>
      <protection locked="0" hidden="1"/>
    </xf>
    <xf numFmtId="0" fontId="18" fillId="0" borderId="6" xfId="0" applyFont="1" applyBorder="1" applyAlignment="1" applyProtection="1">
      <alignment vertical="center"/>
      <protection locked="0" hidden="1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Border="1" applyAlignment="1" applyProtection="1">
      <alignment horizontal="left" vertical="center"/>
      <protection locked="0" hidden="1"/>
    </xf>
    <xf numFmtId="0" fontId="18" fillId="0" borderId="9" xfId="0" applyFont="1" applyBorder="1" applyAlignment="1" applyProtection="1">
      <alignment vertical="center"/>
      <protection locked="0" hidden="1"/>
    </xf>
    <xf numFmtId="0" fontId="18" fillId="0" borderId="10" xfId="0" applyFont="1" applyBorder="1" applyAlignment="1" applyProtection="1">
      <alignment vertical="center"/>
      <protection locked="0" hidden="1"/>
    </xf>
    <xf numFmtId="0" fontId="18" fillId="0" borderId="11" xfId="0" applyFont="1" applyBorder="1" applyAlignment="1" applyProtection="1">
      <alignment vertical="center"/>
      <protection locked="0" hidden="1"/>
    </xf>
    <xf numFmtId="0" fontId="18" fillId="0" borderId="11" xfId="0" applyFont="1" applyBorder="1" applyAlignment="1" applyProtection="1">
      <alignment horizontal="left" vertical="center"/>
      <protection locked="0" hidden="1"/>
    </xf>
    <xf numFmtId="0" fontId="18" fillId="0" borderId="12" xfId="0" applyFont="1" applyBorder="1" applyAlignment="1" applyProtection="1">
      <alignment horizontal="left" vertical="center"/>
      <protection locked="0" hidden="1"/>
    </xf>
    <xf numFmtId="0" fontId="18" fillId="0" borderId="14" xfId="0" applyFont="1" applyBorder="1" applyAlignment="1" applyProtection="1">
      <alignment vertical="center"/>
      <protection locked="0" hidden="1"/>
    </xf>
    <xf numFmtId="0" fontId="18" fillId="0" borderId="15" xfId="0" applyFont="1" applyBorder="1" applyAlignment="1" applyProtection="1">
      <alignment vertical="center"/>
      <protection locked="0" hidden="1"/>
    </xf>
    <xf numFmtId="164" fontId="4" fillId="10" borderId="55" xfId="0" applyNumberFormat="1" applyFont="1" applyFill="1" applyBorder="1" applyAlignment="1" applyProtection="1">
      <alignment vertical="center"/>
      <protection hidden="1"/>
    </xf>
    <xf numFmtId="0" fontId="0" fillId="6" borderId="31" xfId="0" applyFill="1" applyBorder="1" applyAlignment="1" applyProtection="1">
      <alignment horizontal="center" vertical="center" wrapText="1"/>
      <protection locked="0" hidden="1"/>
    </xf>
    <xf numFmtId="0" fontId="0" fillId="6" borderId="31" xfId="0" applyFill="1" applyBorder="1" applyAlignment="1" applyProtection="1">
      <alignment horizontal="center" vertical="center"/>
      <protection locked="0" hidden="1"/>
    </xf>
    <xf numFmtId="164" fontId="46" fillId="7" borderId="31" xfId="1" applyFont="1" applyFill="1" applyBorder="1" applyAlignment="1" applyProtection="1">
      <alignment horizontal="center" vertical="center"/>
      <protection hidden="1"/>
    </xf>
    <xf numFmtId="0" fontId="0" fillId="15" borderId="31" xfId="0" applyFill="1" applyBorder="1" applyAlignment="1" applyProtection="1">
      <alignment vertical="center"/>
      <protection locked="0" hidden="1"/>
    </xf>
    <xf numFmtId="0" fontId="0" fillId="5" borderId="31" xfId="0" applyFill="1" applyBorder="1" applyAlignment="1" applyProtection="1">
      <alignment horizontal="center" vertical="center"/>
      <protection locked="0" hidden="1"/>
    </xf>
    <xf numFmtId="0" fontId="58" fillId="0" borderId="0" xfId="0" applyFont="1" applyAlignment="1" applyProtection="1">
      <alignment vertical="center"/>
      <protection hidden="1"/>
    </xf>
    <xf numFmtId="0" fontId="57" fillId="19" borderId="31" xfId="0" applyFont="1" applyFill="1" applyBorder="1" applyAlignment="1" applyProtection="1">
      <alignment horizontal="center" vertical="center" wrapText="1"/>
      <protection hidden="1"/>
    </xf>
    <xf numFmtId="0" fontId="57" fillId="20" borderId="31" xfId="0" applyFont="1" applyFill="1" applyBorder="1" applyAlignment="1" applyProtection="1">
      <alignment horizontal="center" vertical="center" wrapText="1"/>
      <protection hidden="1"/>
    </xf>
    <xf numFmtId="164" fontId="2" fillId="21" borderId="1" xfId="1" applyFont="1" applyFill="1" applyBorder="1" applyAlignment="1" applyProtection="1">
      <alignment horizontal="center" vertical="center" wrapText="1"/>
      <protection hidden="1"/>
    </xf>
    <xf numFmtId="0" fontId="2" fillId="21" borderId="1" xfId="0" applyFont="1" applyFill="1" applyBorder="1" applyAlignment="1" applyProtection="1">
      <alignment horizontal="center" vertical="center" wrapText="1"/>
      <protection hidden="1"/>
    </xf>
    <xf numFmtId="164" fontId="46" fillId="21" borderId="1" xfId="1" applyFill="1" applyBorder="1" applyAlignment="1" applyProtection="1">
      <alignment horizontal="center" vertical="center" wrapText="1"/>
      <protection hidden="1"/>
    </xf>
    <xf numFmtId="168" fontId="0" fillId="21" borderId="1" xfId="0" applyNumberFormat="1" applyFill="1" applyBorder="1" applyAlignment="1" applyProtection="1">
      <alignment horizontal="center" vertical="center" wrapText="1"/>
      <protection hidden="1"/>
    </xf>
    <xf numFmtId="0" fontId="48" fillId="3" borderId="43" xfId="0" applyFont="1" applyFill="1" applyBorder="1" applyAlignment="1" applyProtection="1">
      <alignment horizontal="center" vertical="center" wrapText="1"/>
      <protection hidden="1"/>
    </xf>
    <xf numFmtId="0" fontId="48" fillId="3" borderId="44" xfId="0" applyFont="1" applyFill="1" applyBorder="1" applyAlignment="1" applyProtection="1">
      <alignment horizontal="center" vertical="center" wrapText="1"/>
      <protection hidden="1"/>
    </xf>
    <xf numFmtId="0" fontId="57" fillId="19" borderId="46" xfId="0" applyFont="1" applyFill="1" applyBorder="1" applyAlignment="1" applyProtection="1">
      <alignment horizontal="center" vertical="center" wrapText="1"/>
      <protection hidden="1"/>
    </xf>
    <xf numFmtId="0" fontId="57" fillId="20" borderId="47" xfId="0" applyFont="1" applyFill="1" applyBorder="1" applyAlignment="1" applyProtection="1">
      <alignment horizontal="center" vertical="center"/>
      <protection hidden="1"/>
    </xf>
    <xf numFmtId="0" fontId="59" fillId="15" borderId="31" xfId="0" applyFont="1" applyFill="1" applyBorder="1" applyAlignment="1" applyProtection="1">
      <alignment vertical="center"/>
      <protection locked="0"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14" fontId="55" fillId="0" borderId="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5" fillId="3" borderId="43" xfId="0" applyFont="1" applyFill="1" applyBorder="1" applyAlignment="1" applyProtection="1">
      <alignment horizontal="right" vertical="center"/>
      <protection hidden="1"/>
    </xf>
    <xf numFmtId="0" fontId="5" fillId="3" borderId="44" xfId="0" applyFont="1" applyFill="1" applyBorder="1" applyAlignment="1" applyProtection="1">
      <alignment horizontal="right" vertical="center"/>
      <protection hidden="1"/>
    </xf>
    <xf numFmtId="0" fontId="5" fillId="8" borderId="44" xfId="0" applyFont="1" applyFill="1" applyBorder="1" applyAlignment="1" applyProtection="1">
      <alignment horizontal="left" vertical="center"/>
      <protection locked="0" hidden="1"/>
    </xf>
    <xf numFmtId="0" fontId="5" fillId="8" borderId="45" xfId="0" applyFont="1" applyFill="1" applyBorder="1" applyAlignment="1" applyProtection="1">
      <alignment horizontal="left" vertical="center"/>
      <protection locked="0" hidden="1"/>
    </xf>
    <xf numFmtId="0" fontId="2" fillId="3" borderId="58" xfId="0" applyFont="1" applyFill="1" applyBorder="1" applyAlignment="1" applyProtection="1">
      <alignment horizontal="right" vertical="center" wrapText="1"/>
      <protection hidden="1"/>
    </xf>
    <xf numFmtId="0" fontId="2" fillId="3" borderId="44" xfId="0" applyFont="1" applyFill="1" applyBorder="1" applyAlignment="1" applyProtection="1">
      <alignment horizontal="right" vertical="center" wrapText="1"/>
      <protection hidden="1"/>
    </xf>
    <xf numFmtId="0" fontId="7" fillId="12" borderId="43" xfId="0" applyFont="1" applyFill="1" applyBorder="1" applyAlignment="1" applyProtection="1">
      <alignment horizontal="center" vertical="center" wrapText="1"/>
      <protection hidden="1"/>
    </xf>
    <xf numFmtId="0" fontId="7" fillId="12" borderId="46" xfId="0" applyFont="1" applyFill="1" applyBorder="1" applyAlignment="1" applyProtection="1">
      <alignment horizontal="center" vertical="center" wrapText="1"/>
      <protection hidden="1"/>
    </xf>
    <xf numFmtId="0" fontId="7" fillId="12" borderId="48" xfId="0" applyFont="1" applyFill="1" applyBorder="1" applyAlignment="1" applyProtection="1">
      <alignment horizontal="center" vertical="center" wrapText="1"/>
      <protection hidden="1"/>
    </xf>
    <xf numFmtId="14" fontId="7" fillId="5" borderId="56" xfId="0" applyNumberFormat="1" applyFont="1" applyFill="1" applyBorder="1" applyAlignment="1" applyProtection="1">
      <alignment horizontal="center" vertical="center" wrapText="1"/>
      <protection locked="0" hidden="1"/>
    </xf>
    <xf numFmtId="14" fontId="7" fillId="5" borderId="54" xfId="0" applyNumberFormat="1" applyFont="1" applyFill="1" applyBorder="1" applyAlignment="1" applyProtection="1">
      <alignment horizontal="center" vertical="center" wrapText="1"/>
      <protection locked="0" hidden="1"/>
    </xf>
    <xf numFmtId="14" fontId="7" fillId="5" borderId="57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59" xfId="0" applyFont="1" applyFill="1" applyBorder="1" applyAlignment="1" applyProtection="1">
      <alignment horizontal="right" vertical="center" wrapText="1"/>
      <protection hidden="1"/>
    </xf>
    <xf numFmtId="0" fontId="2" fillId="3" borderId="31" xfId="0" applyFont="1" applyFill="1" applyBorder="1" applyAlignment="1" applyProtection="1">
      <alignment horizontal="right" vertical="center" wrapText="1"/>
      <protection hidden="1"/>
    </xf>
    <xf numFmtId="0" fontId="2" fillId="3" borderId="59" xfId="0" applyFont="1" applyFill="1" applyBorder="1" applyAlignment="1" applyProtection="1">
      <alignment horizontal="right" vertical="center"/>
      <protection hidden="1"/>
    </xf>
    <xf numFmtId="0" fontId="2" fillId="3" borderId="31" xfId="0" applyFont="1" applyFill="1" applyBorder="1" applyAlignment="1" applyProtection="1">
      <alignment horizontal="right" vertical="center"/>
      <protection hidden="1"/>
    </xf>
    <xf numFmtId="0" fontId="53" fillId="13" borderId="32" xfId="0" applyFont="1" applyFill="1" applyBorder="1" applyAlignment="1" applyProtection="1">
      <alignment horizontal="center" vertical="center" wrapText="1"/>
      <protection hidden="1"/>
    </xf>
    <xf numFmtId="0" fontId="53" fillId="13" borderId="33" xfId="0" applyFont="1" applyFill="1" applyBorder="1" applyAlignment="1" applyProtection="1">
      <alignment horizontal="center" vertical="center" wrapText="1"/>
      <protection hidden="1"/>
    </xf>
    <xf numFmtId="0" fontId="53" fillId="13" borderId="34" xfId="0" applyFont="1" applyFill="1" applyBorder="1" applyAlignment="1" applyProtection="1">
      <alignment horizontal="center" vertical="center" wrapText="1"/>
      <protection hidden="1"/>
    </xf>
    <xf numFmtId="0" fontId="53" fillId="13" borderId="35" xfId="0" applyFont="1" applyFill="1" applyBorder="1" applyAlignment="1" applyProtection="1">
      <alignment horizontal="center" vertical="center" wrapText="1"/>
      <protection hidden="1"/>
    </xf>
    <xf numFmtId="0" fontId="53" fillId="13" borderId="36" xfId="0" applyFont="1" applyFill="1" applyBorder="1" applyAlignment="1" applyProtection="1">
      <alignment horizontal="center" vertical="center" wrapText="1"/>
      <protection hidden="1"/>
    </xf>
    <xf numFmtId="0" fontId="53" fillId="13" borderId="37" xfId="0" applyFont="1" applyFill="1" applyBorder="1" applyAlignment="1" applyProtection="1">
      <alignment horizontal="center" vertical="center" wrapText="1"/>
      <protection hidden="1"/>
    </xf>
    <xf numFmtId="0" fontId="62" fillId="15" borderId="0" xfId="0" applyFont="1" applyFill="1" applyAlignment="1" applyProtection="1">
      <alignment horizontal="center" vertical="center"/>
      <protection hidden="1"/>
    </xf>
    <xf numFmtId="0" fontId="55" fillId="15" borderId="0" xfId="0" applyFont="1" applyFill="1" applyAlignment="1" applyProtection="1">
      <alignment horizontal="center" vertical="center"/>
      <protection hidden="1"/>
    </xf>
    <xf numFmtId="0" fontId="54" fillId="14" borderId="0" xfId="0" applyFont="1" applyFill="1" applyAlignment="1" applyProtection="1">
      <alignment horizontal="center" vertical="center"/>
      <protection hidden="1"/>
    </xf>
    <xf numFmtId="0" fontId="2" fillId="3" borderId="60" xfId="0" applyFont="1" applyFill="1" applyBorder="1" applyAlignment="1" applyProtection="1">
      <alignment horizontal="right" vertical="center"/>
      <protection hidden="1"/>
    </xf>
    <xf numFmtId="0" fontId="2" fillId="3" borderId="49" xfId="0" applyFont="1" applyFill="1" applyBorder="1" applyAlignment="1" applyProtection="1">
      <alignment horizontal="right" vertical="center"/>
      <protection hidden="1"/>
    </xf>
    <xf numFmtId="0" fontId="5" fillId="3" borderId="46" xfId="0" applyFont="1" applyFill="1" applyBorder="1" applyAlignment="1" applyProtection="1">
      <alignment horizontal="right" vertical="center"/>
      <protection hidden="1"/>
    </xf>
    <xf numFmtId="0" fontId="5" fillId="3" borderId="31" xfId="0" applyFont="1" applyFill="1" applyBorder="1" applyAlignment="1" applyProtection="1">
      <alignment horizontal="right" vertical="center"/>
      <protection hidden="1"/>
    </xf>
    <xf numFmtId="0" fontId="5" fillId="8" borderId="31" xfId="0" applyFont="1" applyFill="1" applyBorder="1" applyAlignment="1" applyProtection="1">
      <alignment horizontal="left" vertical="center"/>
      <protection locked="0" hidden="1"/>
    </xf>
    <xf numFmtId="0" fontId="5" fillId="8" borderId="47" xfId="0" applyFont="1" applyFill="1" applyBorder="1" applyAlignment="1" applyProtection="1">
      <alignment horizontal="left" vertical="center"/>
      <protection locked="0" hidden="1"/>
    </xf>
    <xf numFmtId="0" fontId="5" fillId="3" borderId="48" xfId="0" applyFont="1" applyFill="1" applyBorder="1" applyAlignment="1" applyProtection="1">
      <alignment horizontal="right" vertical="center"/>
      <protection hidden="1"/>
    </xf>
    <xf numFmtId="0" fontId="5" fillId="3" borderId="49" xfId="0" applyFont="1" applyFill="1" applyBorder="1" applyAlignment="1" applyProtection="1">
      <alignment horizontal="right" vertical="center"/>
      <protection hidden="1"/>
    </xf>
    <xf numFmtId="0" fontId="5" fillId="8" borderId="49" xfId="0" applyFont="1" applyFill="1" applyBorder="1" applyAlignment="1" applyProtection="1">
      <alignment horizontal="left" vertical="center"/>
      <protection locked="0" hidden="1"/>
    </xf>
    <xf numFmtId="0" fontId="5" fillId="8" borderId="50" xfId="0" applyFont="1" applyFill="1" applyBorder="1" applyAlignment="1" applyProtection="1">
      <alignment horizontal="left" vertical="center"/>
      <protection locked="0" hidden="1"/>
    </xf>
    <xf numFmtId="0" fontId="63" fillId="15" borderId="31" xfId="0" applyFont="1" applyFill="1" applyBorder="1" applyAlignment="1" applyProtection="1">
      <alignment horizontal="center" vertical="center" wrapText="1"/>
      <protection hidden="1"/>
    </xf>
    <xf numFmtId="0" fontId="0" fillId="15" borderId="31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top" wrapText="1"/>
      <protection locked="0"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4" fillId="0" borderId="2" xfId="0" applyNumberFormat="1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3" fillId="0" borderId="1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166" fontId="26" fillId="0" borderId="0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Border="1" applyAlignment="1" applyProtection="1">
      <alignment horizontal="center" vertical="center" textRotation="90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right" vertical="center"/>
      <protection hidden="1"/>
    </xf>
    <xf numFmtId="165" fontId="15" fillId="0" borderId="17" xfId="0" applyNumberFormat="1" applyFont="1" applyBorder="1" applyAlignment="1" applyProtection="1">
      <alignment horizontal="left" vertical="center"/>
      <protection hidden="1"/>
    </xf>
    <xf numFmtId="0" fontId="18" fillId="0" borderId="26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right" vertical="center"/>
      <protection hidden="1"/>
    </xf>
    <xf numFmtId="0" fontId="19" fillId="0" borderId="1" xfId="0" applyFont="1" applyBorder="1" applyAlignment="1" applyProtection="1">
      <alignment horizontal="left" vertical="center" shrinkToFit="1"/>
      <protection locked="0" hidden="1"/>
    </xf>
    <xf numFmtId="0" fontId="14" fillId="0" borderId="0" xfId="0" applyFont="1" applyBorder="1" applyAlignment="1" applyProtection="1">
      <alignment horizontal="center" vertical="center"/>
      <protection hidden="1"/>
    </xf>
    <xf numFmtId="1" fontId="15" fillId="0" borderId="0" xfId="0" applyNumberFormat="1" applyFont="1" applyBorder="1" applyAlignment="1" applyProtection="1">
      <alignment horizontal="left" vertical="center" shrinkToFit="1"/>
      <protection hidden="1"/>
    </xf>
    <xf numFmtId="0" fontId="18" fillId="0" borderId="6" xfId="0" applyFont="1" applyBorder="1" applyAlignment="1" applyProtection="1">
      <alignment vertical="center"/>
      <protection locked="0" hidden="1"/>
    </xf>
    <xf numFmtId="0" fontId="19" fillId="0" borderId="40" xfId="0" applyFont="1" applyBorder="1" applyAlignment="1" applyProtection="1">
      <alignment horizontal="center" vertical="center" shrinkToFit="1"/>
      <protection locked="0"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vertical="center" wrapText="1"/>
      <protection locked="0" hidden="1"/>
    </xf>
    <xf numFmtId="0" fontId="13" fillId="0" borderId="9" xfId="0" applyFont="1" applyBorder="1" applyAlignment="1" applyProtection="1">
      <alignment horizontal="center" vertical="top" shrinkToFit="1"/>
      <protection locked="0" hidden="1"/>
    </xf>
    <xf numFmtId="0" fontId="19" fillId="0" borderId="9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 vertical="center" wrapText="1"/>
      <protection locked="0" hidden="1"/>
    </xf>
    <xf numFmtId="0" fontId="19" fillId="0" borderId="1" xfId="0" applyFont="1" applyBorder="1" applyAlignment="1" applyProtection="1">
      <alignment horizontal="center" vertical="center"/>
      <protection locked="0" hidden="1"/>
    </xf>
    <xf numFmtId="0" fontId="19" fillId="0" borderId="28" xfId="0" applyFont="1" applyBorder="1" applyAlignment="1" applyProtection="1">
      <alignment horizontal="center" vertical="center"/>
      <protection locked="0" hidden="1"/>
    </xf>
    <xf numFmtId="0" fontId="18" fillId="0" borderId="41" xfId="0" applyFont="1" applyBorder="1" applyAlignment="1" applyProtection="1">
      <alignment horizontal="center" vertical="center" wrapText="1"/>
      <protection locked="0" hidden="1"/>
    </xf>
    <xf numFmtId="0" fontId="19" fillId="0" borderId="27" xfId="0" applyFont="1" applyBorder="1" applyAlignment="1" applyProtection="1">
      <alignment horizontal="center" vertical="center"/>
      <protection locked="0" hidden="1"/>
    </xf>
    <xf numFmtId="0" fontId="18" fillId="0" borderId="27" xfId="0" applyFont="1" applyBorder="1" applyAlignment="1" applyProtection="1">
      <alignment horizontal="center" vertical="center" wrapText="1"/>
      <protection locked="0" hidden="1"/>
    </xf>
    <xf numFmtId="0" fontId="18" fillId="0" borderId="25" xfId="0" applyFont="1" applyBorder="1" applyAlignment="1" applyProtection="1">
      <alignment horizontal="center" vertical="center"/>
      <protection locked="0" hidden="1"/>
    </xf>
    <xf numFmtId="39" fontId="19" fillId="0" borderId="15" xfId="1" applyNumberFormat="1" applyFont="1" applyFill="1" applyBorder="1" applyAlignment="1" applyProtection="1">
      <alignment horizontal="center" vertical="center"/>
      <protection hidden="1"/>
    </xf>
    <xf numFmtId="39" fontId="19" fillId="0" borderId="28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left" vertical="center"/>
      <protection hidden="1"/>
    </xf>
    <xf numFmtId="0" fontId="18" fillId="0" borderId="38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39" fontId="19" fillId="0" borderId="14" xfId="1" applyNumberFormat="1" applyFont="1" applyFill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39" fontId="19" fillId="0" borderId="39" xfId="1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 shrinkToFit="1"/>
      <protection hidden="1"/>
    </xf>
    <xf numFmtId="0" fontId="19" fillId="0" borderId="42" xfId="0" applyFont="1" applyBorder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left" vertical="center" shrinkToFit="1"/>
      <protection hidden="1"/>
    </xf>
    <xf numFmtId="2" fontId="19" fillId="0" borderId="2" xfId="0" applyNumberFormat="1" applyFont="1" applyBorder="1" applyAlignment="1" applyProtection="1">
      <alignment horizontal="left" vertical="center" shrinkToFit="1"/>
      <protection hidden="1"/>
    </xf>
    <xf numFmtId="0" fontId="41" fillId="0" borderId="0" xfId="0" applyFont="1" applyBorder="1" applyAlignment="1" applyProtection="1">
      <alignment horizontal="left" vertical="center"/>
      <protection hidden="1"/>
    </xf>
    <xf numFmtId="0" fontId="19" fillId="0" borderId="1" xfId="0" applyNumberFormat="1" applyFont="1" applyBorder="1" applyAlignment="1" applyProtection="1">
      <alignment horizontal="left" vertical="center"/>
      <protection hidden="1"/>
    </xf>
    <xf numFmtId="165" fontId="19" fillId="0" borderId="2" xfId="0" applyNumberFormat="1" applyFont="1" applyBorder="1" applyAlignment="1" applyProtection="1">
      <alignment horizontal="center" vertical="center" shrinkToFit="1"/>
      <protection hidden="1"/>
    </xf>
    <xf numFmtId="1" fontId="19" fillId="0" borderId="0" xfId="0" applyNumberFormat="1" applyFont="1" applyBorder="1" applyAlignment="1" applyProtection="1">
      <alignment horizontal="left" vertical="center" shrinkToFit="1"/>
      <protection hidden="1"/>
    </xf>
    <xf numFmtId="0" fontId="19" fillId="0" borderId="29" xfId="0" applyFont="1" applyBorder="1" applyAlignment="1" applyProtection="1">
      <alignment horizontal="left" vertical="center" shrinkToFi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1" fontId="19" fillId="0" borderId="2" xfId="0" applyNumberFormat="1" applyFont="1" applyBorder="1" applyAlignment="1" applyProtection="1">
      <alignment horizontal="left" vertical="center" shrinkToFi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 shrinkToFit="1"/>
      <protection locked="0" hidden="1"/>
    </xf>
    <xf numFmtId="0" fontId="19" fillId="0" borderId="25" xfId="0" applyFont="1" applyBorder="1" applyAlignment="1" applyProtection="1">
      <alignment horizontal="center" vertical="center" shrinkToFit="1"/>
      <protection locked="0" hidden="1"/>
    </xf>
    <xf numFmtId="0" fontId="19" fillId="0" borderId="0" xfId="0" applyFont="1" applyBorder="1" applyAlignment="1" applyProtection="1">
      <alignment horizontal="center" vertical="center" shrinkToFit="1"/>
      <protection locked="0" hidden="1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9054</xdr:rowOff>
    </xdr:from>
    <xdr:to>
      <xdr:col>15</xdr:col>
      <xdr:colOff>45267</xdr:colOff>
      <xdr:row>27</xdr:row>
      <xdr:rowOff>144856</xdr:rowOff>
    </xdr:to>
    <xdr:pic>
      <xdr:nvPicPr>
        <xdr:cNvPr id="2" name="Picture 1" descr="cs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54"/>
          <a:ext cx="8736594" cy="5024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117695</xdr:colOff>
      <xdr:row>5</xdr:row>
      <xdr:rowOff>63374</xdr:rowOff>
    </xdr:from>
    <xdr:to>
      <xdr:col>2</xdr:col>
      <xdr:colOff>679010</xdr:colOff>
      <xdr:row>10</xdr:row>
      <xdr:rowOff>9054</xdr:rowOff>
    </xdr:to>
    <xdr:sp macro="" textlink="">
      <xdr:nvSpPr>
        <xdr:cNvPr id="28" name="Rounded Rectangle 27"/>
        <xdr:cNvSpPr/>
      </xdr:nvSpPr>
      <xdr:spPr bwMode="auto">
        <a:xfrm>
          <a:off x="117695" y="860079"/>
          <a:ext cx="2525917" cy="669957"/>
        </a:xfrm>
        <a:prstGeom prst="round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 prstMaterial="dkEdge"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IN" sz="4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NaaBadi</a:t>
          </a:r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22</xdr:row>
      <xdr:rowOff>148125</xdr:rowOff>
    </xdr:from>
    <xdr:to>
      <xdr:col>4</xdr:col>
      <xdr:colOff>161328</xdr:colOff>
      <xdr:row>23</xdr:row>
      <xdr:rowOff>85002</xdr:rowOff>
    </xdr:to>
    <xdr:sp macro="[1]!DisplayCalendar" textlink="">
      <xdr:nvSpPr>
        <xdr:cNvPr id="3" name="Rectangle 2"/>
        <xdr:cNvSpPr/>
      </xdr:nvSpPr>
      <xdr:spPr bwMode="auto">
        <a:xfrm>
          <a:off x="3619500" y="4394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162962</xdr:colOff>
      <xdr:row>0</xdr:row>
      <xdr:rowOff>172014</xdr:rowOff>
    </xdr:from>
    <xdr:to>
      <xdr:col>11</xdr:col>
      <xdr:colOff>778598</xdr:colOff>
      <xdr:row>9</xdr:row>
      <xdr:rowOff>144854</xdr:rowOff>
    </xdr:to>
    <xdr:sp macro="" textlink="">
      <xdr:nvSpPr>
        <xdr:cNvPr id="4" name="Rectangle 3"/>
        <xdr:cNvSpPr/>
      </xdr:nvSpPr>
      <xdr:spPr bwMode="auto">
        <a:xfrm>
          <a:off x="9632887" y="172014"/>
          <a:ext cx="1502875" cy="153909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en-IN" sz="1100"/>
            <a:t>Note:</a:t>
          </a:r>
          <a:endParaRPr lang="en-IN" sz="1100" baseline="0"/>
        </a:p>
        <a:p>
          <a:pPr algn="ctr"/>
          <a:r>
            <a:rPr lang="en-IN" sz="1100" baseline="0">
              <a:solidFill>
                <a:srgbClr val="0000FF"/>
              </a:solidFill>
            </a:rPr>
            <a:t>You may Change:</a:t>
          </a:r>
        </a:p>
        <a:p>
          <a:pPr algn="ctr"/>
          <a:r>
            <a:rPr lang="en-IN" sz="1100" baseline="0">
              <a:solidFill>
                <a:srgbClr val="0000FF"/>
              </a:solidFill>
            </a:rPr>
            <a:t>District name in </a:t>
          </a:r>
        </a:p>
        <a:p>
          <a:pPr algn="ctr"/>
          <a:r>
            <a:rPr lang="en-IN" sz="1100" baseline="0">
              <a:solidFill>
                <a:srgbClr val="0000FF"/>
              </a:solidFill>
            </a:rPr>
            <a:t>47CSS &amp; 47inter</a:t>
          </a:r>
        </a:p>
        <a:p>
          <a:pPr algn="ctr"/>
          <a:r>
            <a:rPr lang="en-IN" sz="1100" baseline="0">
              <a:solidFill>
                <a:srgbClr val="0000FF"/>
              </a:solidFill>
            </a:rPr>
            <a:t>and</a:t>
          </a:r>
        </a:p>
        <a:p>
          <a:pPr algn="ctr"/>
          <a:r>
            <a:rPr lang="en-IN" sz="1100" baseline="0">
              <a:solidFill>
                <a:srgbClr val="0000FF"/>
              </a:solidFill>
            </a:rPr>
            <a:t>Head of account in</a:t>
          </a:r>
        </a:p>
        <a:p>
          <a:pPr algn="ctr"/>
          <a:r>
            <a:rPr lang="en-IN" sz="1100" baseline="0">
              <a:solidFill>
                <a:srgbClr val="0000FF"/>
              </a:solidFill>
            </a:rPr>
            <a:t>47CSS &amp; 47inter</a:t>
          </a:r>
        </a:p>
        <a:p>
          <a:pPr algn="ctr"/>
          <a:r>
            <a:rPr lang="en-IN" sz="1100" baseline="0">
              <a:solidFill>
                <a:srgbClr val="0000FF"/>
              </a:solidFill>
            </a:rPr>
            <a:t>101CSS &amp; 101inter</a:t>
          </a:r>
        </a:p>
        <a:p>
          <a:pPr algn="ctr"/>
          <a:r>
            <a:rPr lang="en-IN" sz="1100" baseline="0">
              <a:solidFill>
                <a:srgbClr val="0000FF"/>
              </a:solidFill>
            </a:rPr>
            <a:t>Sheet</a:t>
          </a:r>
          <a:endParaRPr lang="en-IN" sz="1100">
            <a:solidFill>
              <a:srgbClr val="0000FF"/>
            </a:solidFill>
          </a:endParaRPr>
        </a:p>
      </xdr:txBody>
    </xdr:sp>
    <xdr:clientData/>
  </xdr:twoCellAnchor>
  <xdr:twoCellAnchor editAs="absolute">
    <xdr:from>
      <xdr:col>4</xdr:col>
      <xdr:colOff>34328</xdr:colOff>
      <xdr:row>23</xdr:row>
      <xdr:rowOff>148502</xdr:rowOff>
    </xdr:from>
    <xdr:to>
      <xdr:col>4</xdr:col>
      <xdr:colOff>161328</xdr:colOff>
      <xdr:row>24</xdr:row>
      <xdr:rowOff>85379</xdr:rowOff>
    </xdr:to>
    <xdr:sp macro="[1]!DisplayCalendar" textlink="">
      <xdr:nvSpPr>
        <xdr:cNvPr id="13" name="Rectangle 12"/>
        <xdr:cNvSpPr/>
      </xdr:nvSpPr>
      <xdr:spPr bwMode="auto">
        <a:xfrm>
          <a:off x="3619500" y="4584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22</xdr:row>
      <xdr:rowOff>148125</xdr:rowOff>
    </xdr:from>
    <xdr:to>
      <xdr:col>4</xdr:col>
      <xdr:colOff>161328</xdr:colOff>
      <xdr:row>23</xdr:row>
      <xdr:rowOff>85002</xdr:rowOff>
    </xdr:to>
    <xdr:sp macro="[1]!DisplayCalendar" textlink="">
      <xdr:nvSpPr>
        <xdr:cNvPr id="8" name="Rectangle 7"/>
        <xdr:cNvSpPr/>
      </xdr:nvSpPr>
      <xdr:spPr bwMode="auto">
        <a:xfrm>
          <a:off x="3619500" y="4394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23</xdr:row>
      <xdr:rowOff>148502</xdr:rowOff>
    </xdr:from>
    <xdr:to>
      <xdr:col>4</xdr:col>
      <xdr:colOff>161328</xdr:colOff>
      <xdr:row>24</xdr:row>
      <xdr:rowOff>85379</xdr:rowOff>
    </xdr:to>
    <xdr:sp macro="[1]!DisplayCalendar" textlink="">
      <xdr:nvSpPr>
        <xdr:cNvPr id="9" name="Rectangle 8"/>
        <xdr:cNvSpPr/>
      </xdr:nvSpPr>
      <xdr:spPr bwMode="auto">
        <a:xfrm>
          <a:off x="3619500" y="4584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23</xdr:row>
      <xdr:rowOff>148502</xdr:rowOff>
    </xdr:from>
    <xdr:to>
      <xdr:col>4</xdr:col>
      <xdr:colOff>161328</xdr:colOff>
      <xdr:row>24</xdr:row>
      <xdr:rowOff>85379</xdr:rowOff>
    </xdr:to>
    <xdr:sp macro="[1]!DisplayCalendar" textlink="">
      <xdr:nvSpPr>
        <xdr:cNvPr id="10" name="Rectangle 9"/>
        <xdr:cNvSpPr/>
      </xdr:nvSpPr>
      <xdr:spPr bwMode="auto">
        <a:xfrm>
          <a:off x="3619500" y="4584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>
    <xdr:from>
      <xdr:col>5</xdr:col>
      <xdr:colOff>452674</xdr:colOff>
      <xdr:row>9</xdr:row>
      <xdr:rowOff>36215</xdr:rowOff>
    </xdr:from>
    <xdr:to>
      <xdr:col>5</xdr:col>
      <xdr:colOff>561315</xdr:colOff>
      <xdr:row>12</xdr:row>
      <xdr:rowOff>81483</xdr:rowOff>
    </xdr:to>
    <xdr:cxnSp macro="">
      <xdr:nvCxnSpPr>
        <xdr:cNvPr id="14" name="Straight Arrow Connector 13"/>
        <xdr:cNvCxnSpPr/>
      </xdr:nvCxnSpPr>
      <xdr:spPr bwMode="auto">
        <a:xfrm rot="5400000" flipH="1" flipV="1">
          <a:off x="4648955" y="1996291"/>
          <a:ext cx="769545" cy="108641"/>
        </a:xfrm>
        <a:prstGeom prst="straightConnector1">
          <a:avLst/>
        </a:pr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</xdr:col>
      <xdr:colOff>561315</xdr:colOff>
      <xdr:row>9</xdr:row>
      <xdr:rowOff>45267</xdr:rowOff>
    </xdr:from>
    <xdr:to>
      <xdr:col>8</xdr:col>
      <xdr:colOff>398352</xdr:colOff>
      <xdr:row>12</xdr:row>
      <xdr:rowOff>63374</xdr:rowOff>
    </xdr:to>
    <xdr:cxnSp macro="">
      <xdr:nvCxnSpPr>
        <xdr:cNvPr id="23" name="Straight Arrow Connector 22"/>
        <xdr:cNvCxnSpPr/>
      </xdr:nvCxnSpPr>
      <xdr:spPr bwMode="auto">
        <a:xfrm rot="10800000">
          <a:off x="5088048" y="1656784"/>
          <a:ext cx="2869948" cy="742384"/>
        </a:xfrm>
        <a:prstGeom prst="straightConnector1">
          <a:avLst/>
        </a:pr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841972</xdr:colOff>
      <xdr:row>9</xdr:row>
      <xdr:rowOff>54321</xdr:rowOff>
    </xdr:from>
    <xdr:to>
      <xdr:col>10</xdr:col>
      <xdr:colOff>325927</xdr:colOff>
      <xdr:row>12</xdr:row>
      <xdr:rowOff>99592</xdr:rowOff>
    </xdr:to>
    <xdr:cxnSp macro="">
      <xdr:nvCxnSpPr>
        <xdr:cNvPr id="32" name="Straight Arrow Connector 31"/>
        <xdr:cNvCxnSpPr/>
      </xdr:nvCxnSpPr>
      <xdr:spPr bwMode="auto">
        <a:xfrm rot="10800000">
          <a:off x="6400800" y="1665838"/>
          <a:ext cx="3422212" cy="769548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878187</xdr:colOff>
      <xdr:row>9</xdr:row>
      <xdr:rowOff>36215</xdr:rowOff>
    </xdr:from>
    <xdr:to>
      <xdr:col>11</xdr:col>
      <xdr:colOff>316879</xdr:colOff>
      <xdr:row>12</xdr:row>
      <xdr:rowOff>54323</xdr:rowOff>
    </xdr:to>
    <xdr:cxnSp macro="">
      <xdr:nvCxnSpPr>
        <xdr:cNvPr id="37" name="Straight Arrow Connector 36"/>
        <xdr:cNvCxnSpPr/>
      </xdr:nvCxnSpPr>
      <xdr:spPr bwMode="auto">
        <a:xfrm rot="10800000">
          <a:off x="6437015" y="1647732"/>
          <a:ext cx="4264189" cy="742385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 editAs="absolute">
    <xdr:from>
      <xdr:col>4</xdr:col>
      <xdr:colOff>34328</xdr:colOff>
      <xdr:row>21</xdr:row>
      <xdr:rowOff>20748</xdr:rowOff>
    </xdr:from>
    <xdr:to>
      <xdr:col>4</xdr:col>
      <xdr:colOff>161328</xdr:colOff>
      <xdr:row>21</xdr:row>
      <xdr:rowOff>147748</xdr:rowOff>
    </xdr:to>
    <xdr:sp macro="[1]!DisplayCalendar" textlink="">
      <xdr:nvSpPr>
        <xdr:cNvPr id="15" name="Rectangle 14"/>
        <xdr:cNvSpPr/>
      </xdr:nvSpPr>
      <xdr:spPr bwMode="auto">
        <a:xfrm>
          <a:off x="3619500" y="4076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21</xdr:row>
      <xdr:rowOff>20748</xdr:rowOff>
    </xdr:from>
    <xdr:to>
      <xdr:col>4</xdr:col>
      <xdr:colOff>161328</xdr:colOff>
      <xdr:row>21</xdr:row>
      <xdr:rowOff>147748</xdr:rowOff>
    </xdr:to>
    <xdr:sp macro="[1]!DisplayCalendar" textlink="">
      <xdr:nvSpPr>
        <xdr:cNvPr id="16" name="Rectangle 15"/>
        <xdr:cNvSpPr/>
      </xdr:nvSpPr>
      <xdr:spPr bwMode="auto">
        <a:xfrm>
          <a:off x="3619500" y="4076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13</xdr:row>
      <xdr:rowOff>30430</xdr:rowOff>
    </xdr:from>
    <xdr:to>
      <xdr:col>4</xdr:col>
      <xdr:colOff>161328</xdr:colOff>
      <xdr:row>13</xdr:row>
      <xdr:rowOff>157430</xdr:rowOff>
    </xdr:to>
    <xdr:sp macro="[1]!DisplayCalendar" textlink="">
      <xdr:nvSpPr>
        <xdr:cNvPr id="17" name="Rectangle 16"/>
        <xdr:cNvSpPr/>
      </xdr:nvSpPr>
      <xdr:spPr bwMode="auto">
        <a:xfrm>
          <a:off x="3619500" y="25654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13</xdr:row>
      <xdr:rowOff>30430</xdr:rowOff>
    </xdr:from>
    <xdr:to>
      <xdr:col>4</xdr:col>
      <xdr:colOff>161328</xdr:colOff>
      <xdr:row>13</xdr:row>
      <xdr:rowOff>157430</xdr:rowOff>
    </xdr:to>
    <xdr:sp macro="[1]!DisplayCalendar" textlink="">
      <xdr:nvSpPr>
        <xdr:cNvPr id="18" name="Rectangle 17"/>
        <xdr:cNvSpPr/>
      </xdr:nvSpPr>
      <xdr:spPr bwMode="auto">
        <a:xfrm>
          <a:off x="3619500" y="25654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14</xdr:row>
      <xdr:rowOff>30807</xdr:rowOff>
    </xdr:from>
    <xdr:to>
      <xdr:col>4</xdr:col>
      <xdr:colOff>161328</xdr:colOff>
      <xdr:row>14</xdr:row>
      <xdr:rowOff>157807</xdr:rowOff>
    </xdr:to>
    <xdr:sp macro="[1]!DisplayCalendar" textlink="">
      <xdr:nvSpPr>
        <xdr:cNvPr id="19" name="Rectangle 18"/>
        <xdr:cNvSpPr/>
      </xdr:nvSpPr>
      <xdr:spPr bwMode="auto">
        <a:xfrm>
          <a:off x="3619500" y="27559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14</xdr:row>
      <xdr:rowOff>30807</xdr:rowOff>
    </xdr:from>
    <xdr:to>
      <xdr:col>4</xdr:col>
      <xdr:colOff>161328</xdr:colOff>
      <xdr:row>14</xdr:row>
      <xdr:rowOff>157807</xdr:rowOff>
    </xdr:to>
    <xdr:sp macro="[1]!DisplayCalendar" textlink="">
      <xdr:nvSpPr>
        <xdr:cNvPr id="20" name="Rectangle 19"/>
        <xdr:cNvSpPr/>
      </xdr:nvSpPr>
      <xdr:spPr bwMode="auto">
        <a:xfrm>
          <a:off x="3619500" y="27559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15</xdr:row>
      <xdr:rowOff>31184</xdr:rowOff>
    </xdr:from>
    <xdr:to>
      <xdr:col>4</xdr:col>
      <xdr:colOff>161328</xdr:colOff>
      <xdr:row>15</xdr:row>
      <xdr:rowOff>158184</xdr:rowOff>
    </xdr:to>
    <xdr:sp macro="[1]!DisplayCalendar" textlink="">
      <xdr:nvSpPr>
        <xdr:cNvPr id="21" name="Rectangle 20"/>
        <xdr:cNvSpPr/>
      </xdr:nvSpPr>
      <xdr:spPr bwMode="auto">
        <a:xfrm>
          <a:off x="3619500" y="29464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15</xdr:row>
      <xdr:rowOff>31184</xdr:rowOff>
    </xdr:from>
    <xdr:to>
      <xdr:col>4</xdr:col>
      <xdr:colOff>161328</xdr:colOff>
      <xdr:row>15</xdr:row>
      <xdr:rowOff>158184</xdr:rowOff>
    </xdr:to>
    <xdr:sp macro="[1]!DisplayCalendar" textlink="">
      <xdr:nvSpPr>
        <xdr:cNvPr id="22" name="Rectangle 21"/>
        <xdr:cNvSpPr/>
      </xdr:nvSpPr>
      <xdr:spPr bwMode="auto">
        <a:xfrm>
          <a:off x="3619500" y="29464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16</xdr:row>
      <xdr:rowOff>31561</xdr:rowOff>
    </xdr:from>
    <xdr:to>
      <xdr:col>4</xdr:col>
      <xdr:colOff>161328</xdr:colOff>
      <xdr:row>16</xdr:row>
      <xdr:rowOff>158561</xdr:rowOff>
    </xdr:to>
    <xdr:sp macro="[1]!DisplayCalendar" textlink="">
      <xdr:nvSpPr>
        <xdr:cNvPr id="24" name="Rectangle 23"/>
        <xdr:cNvSpPr/>
      </xdr:nvSpPr>
      <xdr:spPr bwMode="auto">
        <a:xfrm>
          <a:off x="3619500" y="31369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16</xdr:row>
      <xdr:rowOff>31561</xdr:rowOff>
    </xdr:from>
    <xdr:to>
      <xdr:col>4</xdr:col>
      <xdr:colOff>161328</xdr:colOff>
      <xdr:row>16</xdr:row>
      <xdr:rowOff>158561</xdr:rowOff>
    </xdr:to>
    <xdr:sp macro="[1]!DisplayCalendar" textlink="">
      <xdr:nvSpPr>
        <xdr:cNvPr id="25" name="Rectangle 24"/>
        <xdr:cNvSpPr/>
      </xdr:nvSpPr>
      <xdr:spPr bwMode="auto">
        <a:xfrm>
          <a:off x="3619500" y="31369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17</xdr:row>
      <xdr:rowOff>19239</xdr:rowOff>
    </xdr:from>
    <xdr:to>
      <xdr:col>4</xdr:col>
      <xdr:colOff>161328</xdr:colOff>
      <xdr:row>17</xdr:row>
      <xdr:rowOff>146239</xdr:rowOff>
    </xdr:to>
    <xdr:sp macro="[1]!DisplayCalendar" textlink="">
      <xdr:nvSpPr>
        <xdr:cNvPr id="26" name="Rectangle 25"/>
        <xdr:cNvSpPr/>
      </xdr:nvSpPr>
      <xdr:spPr bwMode="auto">
        <a:xfrm>
          <a:off x="3619500" y="3314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17</xdr:row>
      <xdr:rowOff>19239</xdr:rowOff>
    </xdr:from>
    <xdr:to>
      <xdr:col>4</xdr:col>
      <xdr:colOff>161328</xdr:colOff>
      <xdr:row>17</xdr:row>
      <xdr:rowOff>146239</xdr:rowOff>
    </xdr:to>
    <xdr:sp macro="[1]!DisplayCalendar" textlink="">
      <xdr:nvSpPr>
        <xdr:cNvPr id="27" name="Rectangle 26"/>
        <xdr:cNvSpPr/>
      </xdr:nvSpPr>
      <xdr:spPr bwMode="auto">
        <a:xfrm>
          <a:off x="3619500" y="3314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18</xdr:row>
      <xdr:rowOff>19616</xdr:rowOff>
    </xdr:from>
    <xdr:to>
      <xdr:col>4</xdr:col>
      <xdr:colOff>161328</xdr:colOff>
      <xdr:row>18</xdr:row>
      <xdr:rowOff>146616</xdr:rowOff>
    </xdr:to>
    <xdr:sp macro="[1]!DisplayCalendar" textlink="">
      <xdr:nvSpPr>
        <xdr:cNvPr id="29" name="Rectangle 28"/>
        <xdr:cNvSpPr/>
      </xdr:nvSpPr>
      <xdr:spPr bwMode="auto">
        <a:xfrm>
          <a:off x="3619500" y="3505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18</xdr:row>
      <xdr:rowOff>19616</xdr:rowOff>
    </xdr:from>
    <xdr:to>
      <xdr:col>4</xdr:col>
      <xdr:colOff>161328</xdr:colOff>
      <xdr:row>18</xdr:row>
      <xdr:rowOff>146616</xdr:rowOff>
    </xdr:to>
    <xdr:sp macro="[1]!DisplayCalendar" textlink="">
      <xdr:nvSpPr>
        <xdr:cNvPr id="30" name="Rectangle 29"/>
        <xdr:cNvSpPr/>
      </xdr:nvSpPr>
      <xdr:spPr bwMode="auto">
        <a:xfrm>
          <a:off x="3619500" y="3505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19</xdr:row>
      <xdr:rowOff>19993</xdr:rowOff>
    </xdr:from>
    <xdr:to>
      <xdr:col>4</xdr:col>
      <xdr:colOff>161328</xdr:colOff>
      <xdr:row>19</xdr:row>
      <xdr:rowOff>146993</xdr:rowOff>
    </xdr:to>
    <xdr:sp macro="[1]!DisplayCalendar" textlink="">
      <xdr:nvSpPr>
        <xdr:cNvPr id="31" name="Rectangle 30"/>
        <xdr:cNvSpPr/>
      </xdr:nvSpPr>
      <xdr:spPr bwMode="auto">
        <a:xfrm>
          <a:off x="3619500" y="3695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19</xdr:row>
      <xdr:rowOff>19993</xdr:rowOff>
    </xdr:from>
    <xdr:to>
      <xdr:col>4</xdr:col>
      <xdr:colOff>161328</xdr:colOff>
      <xdr:row>19</xdr:row>
      <xdr:rowOff>146993</xdr:rowOff>
    </xdr:to>
    <xdr:sp macro="[1]!DisplayCalendar" textlink="">
      <xdr:nvSpPr>
        <xdr:cNvPr id="33" name="Rectangle 32"/>
        <xdr:cNvSpPr/>
      </xdr:nvSpPr>
      <xdr:spPr bwMode="auto">
        <a:xfrm>
          <a:off x="3619500" y="3695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20</xdr:row>
      <xdr:rowOff>20370</xdr:rowOff>
    </xdr:from>
    <xdr:to>
      <xdr:col>4</xdr:col>
      <xdr:colOff>161328</xdr:colOff>
      <xdr:row>20</xdr:row>
      <xdr:rowOff>147370</xdr:rowOff>
    </xdr:to>
    <xdr:sp macro="[1]!DisplayCalendar" textlink="">
      <xdr:nvSpPr>
        <xdr:cNvPr id="34" name="Rectangle 33"/>
        <xdr:cNvSpPr/>
      </xdr:nvSpPr>
      <xdr:spPr bwMode="auto">
        <a:xfrm>
          <a:off x="3619500" y="3886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20</xdr:row>
      <xdr:rowOff>20370</xdr:rowOff>
    </xdr:from>
    <xdr:to>
      <xdr:col>4</xdr:col>
      <xdr:colOff>161328</xdr:colOff>
      <xdr:row>20</xdr:row>
      <xdr:rowOff>147370</xdr:rowOff>
    </xdr:to>
    <xdr:sp macro="[1]!DisplayCalendar" textlink="">
      <xdr:nvSpPr>
        <xdr:cNvPr id="35" name="Rectangle 34"/>
        <xdr:cNvSpPr/>
      </xdr:nvSpPr>
      <xdr:spPr bwMode="auto">
        <a:xfrm>
          <a:off x="3619500" y="3886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21</xdr:row>
      <xdr:rowOff>20748</xdr:rowOff>
    </xdr:from>
    <xdr:to>
      <xdr:col>4</xdr:col>
      <xdr:colOff>161328</xdr:colOff>
      <xdr:row>21</xdr:row>
      <xdr:rowOff>147748</xdr:rowOff>
    </xdr:to>
    <xdr:sp macro="[1]!DisplayCalendar" textlink="">
      <xdr:nvSpPr>
        <xdr:cNvPr id="36" name="Rectangle 35"/>
        <xdr:cNvSpPr/>
      </xdr:nvSpPr>
      <xdr:spPr bwMode="auto">
        <a:xfrm>
          <a:off x="3619500" y="4076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22</xdr:row>
      <xdr:rowOff>21125</xdr:rowOff>
    </xdr:from>
    <xdr:to>
      <xdr:col>4</xdr:col>
      <xdr:colOff>161328</xdr:colOff>
      <xdr:row>22</xdr:row>
      <xdr:rowOff>148125</xdr:rowOff>
    </xdr:to>
    <xdr:sp macro="[1]!DisplayCalendar" textlink="">
      <xdr:nvSpPr>
        <xdr:cNvPr id="38" name="Rectangle 37"/>
        <xdr:cNvSpPr/>
      </xdr:nvSpPr>
      <xdr:spPr bwMode="auto">
        <a:xfrm>
          <a:off x="3619500" y="4267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22</xdr:row>
      <xdr:rowOff>21125</xdr:rowOff>
    </xdr:from>
    <xdr:to>
      <xdr:col>4</xdr:col>
      <xdr:colOff>161328</xdr:colOff>
      <xdr:row>22</xdr:row>
      <xdr:rowOff>148125</xdr:rowOff>
    </xdr:to>
    <xdr:sp macro="[1]!DisplayCalendar" textlink="">
      <xdr:nvSpPr>
        <xdr:cNvPr id="39" name="Rectangle 38"/>
        <xdr:cNvSpPr/>
      </xdr:nvSpPr>
      <xdr:spPr bwMode="auto">
        <a:xfrm>
          <a:off x="3619500" y="4267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24</xdr:row>
      <xdr:rowOff>21879</xdr:rowOff>
    </xdr:from>
    <xdr:to>
      <xdr:col>4</xdr:col>
      <xdr:colOff>161328</xdr:colOff>
      <xdr:row>24</xdr:row>
      <xdr:rowOff>148879</xdr:rowOff>
    </xdr:to>
    <xdr:sp macro="[1]!DisplayCalendar" textlink="">
      <xdr:nvSpPr>
        <xdr:cNvPr id="40" name="Rectangle 39"/>
        <xdr:cNvSpPr/>
      </xdr:nvSpPr>
      <xdr:spPr bwMode="auto">
        <a:xfrm>
          <a:off x="3619500" y="4648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23</xdr:row>
      <xdr:rowOff>21502</xdr:rowOff>
    </xdr:from>
    <xdr:to>
      <xdr:col>4</xdr:col>
      <xdr:colOff>161328</xdr:colOff>
      <xdr:row>23</xdr:row>
      <xdr:rowOff>148502</xdr:rowOff>
    </xdr:to>
    <xdr:sp macro="[1]!DisplayCalendar" textlink="">
      <xdr:nvSpPr>
        <xdr:cNvPr id="41" name="Rectangle 40"/>
        <xdr:cNvSpPr/>
      </xdr:nvSpPr>
      <xdr:spPr bwMode="auto">
        <a:xfrm>
          <a:off x="3619500" y="4457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22</xdr:row>
      <xdr:rowOff>21125</xdr:rowOff>
    </xdr:from>
    <xdr:to>
      <xdr:col>4</xdr:col>
      <xdr:colOff>161328</xdr:colOff>
      <xdr:row>22</xdr:row>
      <xdr:rowOff>148125</xdr:rowOff>
    </xdr:to>
    <xdr:sp macro="[1]!DisplayCalendar" textlink="">
      <xdr:nvSpPr>
        <xdr:cNvPr id="42" name="Rectangle 41"/>
        <xdr:cNvSpPr/>
      </xdr:nvSpPr>
      <xdr:spPr bwMode="auto">
        <a:xfrm>
          <a:off x="3619500" y="4267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21</xdr:row>
      <xdr:rowOff>20748</xdr:rowOff>
    </xdr:from>
    <xdr:to>
      <xdr:col>4</xdr:col>
      <xdr:colOff>161328</xdr:colOff>
      <xdr:row>21</xdr:row>
      <xdr:rowOff>147748</xdr:rowOff>
    </xdr:to>
    <xdr:sp macro="[1]!DisplayCalendar" textlink="">
      <xdr:nvSpPr>
        <xdr:cNvPr id="43" name="Rectangle 42"/>
        <xdr:cNvSpPr/>
      </xdr:nvSpPr>
      <xdr:spPr bwMode="auto">
        <a:xfrm>
          <a:off x="3619500" y="4076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20</xdr:row>
      <xdr:rowOff>20370</xdr:rowOff>
    </xdr:from>
    <xdr:to>
      <xdr:col>4</xdr:col>
      <xdr:colOff>161328</xdr:colOff>
      <xdr:row>20</xdr:row>
      <xdr:rowOff>147370</xdr:rowOff>
    </xdr:to>
    <xdr:sp macro="[1]!DisplayCalendar" textlink="">
      <xdr:nvSpPr>
        <xdr:cNvPr id="44" name="Rectangle 43"/>
        <xdr:cNvSpPr/>
      </xdr:nvSpPr>
      <xdr:spPr bwMode="auto">
        <a:xfrm>
          <a:off x="3619500" y="3886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19</xdr:row>
      <xdr:rowOff>19993</xdr:rowOff>
    </xdr:from>
    <xdr:to>
      <xdr:col>4</xdr:col>
      <xdr:colOff>161328</xdr:colOff>
      <xdr:row>19</xdr:row>
      <xdr:rowOff>146993</xdr:rowOff>
    </xdr:to>
    <xdr:sp macro="[1]!DisplayCalendar" textlink="">
      <xdr:nvSpPr>
        <xdr:cNvPr id="45" name="Rectangle 44"/>
        <xdr:cNvSpPr/>
      </xdr:nvSpPr>
      <xdr:spPr bwMode="auto">
        <a:xfrm>
          <a:off x="3619500" y="3695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18</xdr:row>
      <xdr:rowOff>19616</xdr:rowOff>
    </xdr:from>
    <xdr:to>
      <xdr:col>4</xdr:col>
      <xdr:colOff>161328</xdr:colOff>
      <xdr:row>18</xdr:row>
      <xdr:rowOff>146616</xdr:rowOff>
    </xdr:to>
    <xdr:sp macro="[1]!DisplayCalendar" textlink="">
      <xdr:nvSpPr>
        <xdr:cNvPr id="46" name="Rectangle 45"/>
        <xdr:cNvSpPr/>
      </xdr:nvSpPr>
      <xdr:spPr bwMode="auto">
        <a:xfrm>
          <a:off x="3619500" y="35052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17</xdr:row>
      <xdr:rowOff>19239</xdr:rowOff>
    </xdr:from>
    <xdr:to>
      <xdr:col>4</xdr:col>
      <xdr:colOff>161328</xdr:colOff>
      <xdr:row>17</xdr:row>
      <xdr:rowOff>146239</xdr:rowOff>
    </xdr:to>
    <xdr:sp macro="[1]!DisplayCalendar" textlink="">
      <xdr:nvSpPr>
        <xdr:cNvPr id="47" name="Rectangle 46"/>
        <xdr:cNvSpPr/>
      </xdr:nvSpPr>
      <xdr:spPr bwMode="auto">
        <a:xfrm>
          <a:off x="3619500" y="33147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16</xdr:row>
      <xdr:rowOff>31561</xdr:rowOff>
    </xdr:from>
    <xdr:to>
      <xdr:col>4</xdr:col>
      <xdr:colOff>161328</xdr:colOff>
      <xdr:row>16</xdr:row>
      <xdr:rowOff>158561</xdr:rowOff>
    </xdr:to>
    <xdr:sp macro="[1]!DisplayCalendar" textlink="">
      <xdr:nvSpPr>
        <xdr:cNvPr id="48" name="Rectangle 47"/>
        <xdr:cNvSpPr/>
      </xdr:nvSpPr>
      <xdr:spPr bwMode="auto">
        <a:xfrm>
          <a:off x="3619500" y="31369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15</xdr:row>
      <xdr:rowOff>31184</xdr:rowOff>
    </xdr:from>
    <xdr:to>
      <xdr:col>4</xdr:col>
      <xdr:colOff>161328</xdr:colOff>
      <xdr:row>15</xdr:row>
      <xdr:rowOff>158184</xdr:rowOff>
    </xdr:to>
    <xdr:sp macro="[1]!DisplayCalendar" textlink="">
      <xdr:nvSpPr>
        <xdr:cNvPr id="49" name="Rectangle 48"/>
        <xdr:cNvSpPr/>
      </xdr:nvSpPr>
      <xdr:spPr bwMode="auto">
        <a:xfrm>
          <a:off x="3619500" y="29464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14</xdr:row>
      <xdr:rowOff>30807</xdr:rowOff>
    </xdr:from>
    <xdr:to>
      <xdr:col>4</xdr:col>
      <xdr:colOff>161328</xdr:colOff>
      <xdr:row>14</xdr:row>
      <xdr:rowOff>157807</xdr:rowOff>
    </xdr:to>
    <xdr:sp macro="[1]!DisplayCalendar" textlink="">
      <xdr:nvSpPr>
        <xdr:cNvPr id="50" name="Rectangle 49"/>
        <xdr:cNvSpPr/>
      </xdr:nvSpPr>
      <xdr:spPr bwMode="auto">
        <a:xfrm>
          <a:off x="3619500" y="27559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4</xdr:col>
      <xdr:colOff>34328</xdr:colOff>
      <xdr:row>13</xdr:row>
      <xdr:rowOff>30430</xdr:rowOff>
    </xdr:from>
    <xdr:to>
      <xdr:col>4</xdr:col>
      <xdr:colOff>161328</xdr:colOff>
      <xdr:row>13</xdr:row>
      <xdr:rowOff>157430</xdr:rowOff>
    </xdr:to>
    <xdr:sp macro="[1]!DisplayCalendar" textlink="">
      <xdr:nvSpPr>
        <xdr:cNvPr id="51" name="Rectangle 50"/>
        <xdr:cNvSpPr/>
      </xdr:nvSpPr>
      <xdr:spPr bwMode="auto">
        <a:xfrm>
          <a:off x="3619500" y="2565400"/>
          <a:ext cx="127000" cy="127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30681</xdr:colOff>
      <xdr:row>1</xdr:row>
      <xdr:rowOff>22131</xdr:rowOff>
    </xdr:from>
    <xdr:to>
      <xdr:col>3</xdr:col>
      <xdr:colOff>157681</xdr:colOff>
      <xdr:row>1</xdr:row>
      <xdr:rowOff>149131</xdr:rowOff>
    </xdr:to>
    <xdr:sp macro="[1]!DisplayCalendar" textlink="">
      <xdr:nvSpPr>
        <xdr:cNvPr id="6" name="Rectangle 5"/>
        <xdr:cNvSpPr/>
      </xdr:nvSpPr>
      <xdr:spPr bwMode="auto">
        <a:xfrm>
          <a:off x="2692400" y="2032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2</xdr:col>
      <xdr:colOff>48537</xdr:colOff>
      <xdr:row>2</xdr:row>
      <xdr:rowOff>20873</xdr:rowOff>
    </xdr:from>
    <xdr:to>
      <xdr:col>2</xdr:col>
      <xdr:colOff>175537</xdr:colOff>
      <xdr:row>2</xdr:row>
      <xdr:rowOff>147873</xdr:rowOff>
    </xdr:to>
    <xdr:sp macro="[1]!DisplayCalendar" textlink="">
      <xdr:nvSpPr>
        <xdr:cNvPr id="4" name="Rectangle 3"/>
        <xdr:cNvSpPr/>
      </xdr:nvSpPr>
      <xdr:spPr bwMode="auto">
        <a:xfrm>
          <a:off x="1651000" y="4826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3</xdr:col>
      <xdr:colOff>30681</xdr:colOff>
      <xdr:row>2</xdr:row>
      <xdr:rowOff>20873</xdr:rowOff>
    </xdr:from>
    <xdr:to>
      <xdr:col>3</xdr:col>
      <xdr:colOff>157681</xdr:colOff>
      <xdr:row>2</xdr:row>
      <xdr:rowOff>147873</xdr:rowOff>
    </xdr:to>
    <xdr:sp macro="[1]!DisplayCalendar" textlink="">
      <xdr:nvSpPr>
        <xdr:cNvPr id="5" name="Rectangle 4"/>
        <xdr:cNvSpPr/>
      </xdr:nvSpPr>
      <xdr:spPr bwMode="auto">
        <a:xfrm>
          <a:off x="2692400" y="4826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3</xdr:col>
      <xdr:colOff>30681</xdr:colOff>
      <xdr:row>2</xdr:row>
      <xdr:rowOff>20873</xdr:rowOff>
    </xdr:from>
    <xdr:to>
      <xdr:col>3</xdr:col>
      <xdr:colOff>157681</xdr:colOff>
      <xdr:row>2</xdr:row>
      <xdr:rowOff>147873</xdr:rowOff>
    </xdr:to>
    <xdr:sp macro="[1]!DisplayCalendar" textlink="">
      <xdr:nvSpPr>
        <xdr:cNvPr id="7" name="Rectangle 6"/>
        <xdr:cNvSpPr/>
      </xdr:nvSpPr>
      <xdr:spPr bwMode="auto">
        <a:xfrm>
          <a:off x="2692400" y="4826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3</xdr:col>
      <xdr:colOff>30681</xdr:colOff>
      <xdr:row>1</xdr:row>
      <xdr:rowOff>22131</xdr:rowOff>
    </xdr:from>
    <xdr:to>
      <xdr:col>3</xdr:col>
      <xdr:colOff>157681</xdr:colOff>
      <xdr:row>1</xdr:row>
      <xdr:rowOff>149131</xdr:rowOff>
    </xdr:to>
    <xdr:sp macro="[1]!DisplayCalendar" textlink="">
      <xdr:nvSpPr>
        <xdr:cNvPr id="8" name="Rectangle 7"/>
        <xdr:cNvSpPr/>
      </xdr:nvSpPr>
      <xdr:spPr bwMode="auto">
        <a:xfrm>
          <a:off x="2692400" y="2032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2</xdr:col>
      <xdr:colOff>48537</xdr:colOff>
      <xdr:row>2</xdr:row>
      <xdr:rowOff>20873</xdr:rowOff>
    </xdr:from>
    <xdr:to>
      <xdr:col>2</xdr:col>
      <xdr:colOff>175537</xdr:colOff>
      <xdr:row>2</xdr:row>
      <xdr:rowOff>147873</xdr:rowOff>
    </xdr:to>
    <xdr:sp macro="[1]!DisplayCalendar" textlink="">
      <xdr:nvSpPr>
        <xdr:cNvPr id="9" name="Rectangle 8"/>
        <xdr:cNvSpPr/>
      </xdr:nvSpPr>
      <xdr:spPr bwMode="auto">
        <a:xfrm>
          <a:off x="1651000" y="4826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2</xdr:col>
      <xdr:colOff>48537</xdr:colOff>
      <xdr:row>2</xdr:row>
      <xdr:rowOff>20873</xdr:rowOff>
    </xdr:from>
    <xdr:to>
      <xdr:col>2</xdr:col>
      <xdr:colOff>175537</xdr:colOff>
      <xdr:row>2</xdr:row>
      <xdr:rowOff>147873</xdr:rowOff>
    </xdr:to>
    <xdr:sp macro="[1]!DisplayCalendar" textlink="">
      <xdr:nvSpPr>
        <xdr:cNvPr id="10" name="Rectangle 9"/>
        <xdr:cNvSpPr/>
      </xdr:nvSpPr>
      <xdr:spPr bwMode="auto">
        <a:xfrm>
          <a:off x="1651000" y="4826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  <xdr:twoCellAnchor editAs="absolute">
    <xdr:from>
      <xdr:col>3</xdr:col>
      <xdr:colOff>30681</xdr:colOff>
      <xdr:row>1</xdr:row>
      <xdr:rowOff>22131</xdr:rowOff>
    </xdr:from>
    <xdr:to>
      <xdr:col>3</xdr:col>
      <xdr:colOff>157681</xdr:colOff>
      <xdr:row>1</xdr:row>
      <xdr:rowOff>149131</xdr:rowOff>
    </xdr:to>
    <xdr:sp macro="[1]!DisplayCalendar" textlink="">
      <xdr:nvSpPr>
        <xdr:cNvPr id="11" name="Rectangle 10"/>
        <xdr:cNvSpPr/>
      </xdr:nvSpPr>
      <xdr:spPr bwMode="auto">
        <a:xfrm>
          <a:off x="2692400" y="203200"/>
          <a:ext cx="127000" cy="127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IN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280657</xdr:colOff>
      <xdr:row>27</xdr:row>
      <xdr:rowOff>108642</xdr:rowOff>
    </xdr:from>
    <xdr:to>
      <xdr:col>3</xdr:col>
      <xdr:colOff>353085</xdr:colOff>
      <xdr:row>30</xdr:row>
      <xdr:rowOff>135802</xdr:rowOff>
    </xdr:to>
    <xdr:sp macro="" textlink="" fLocksText="0">
      <xdr:nvSpPr>
        <xdr:cNvPr id="8193" name="Oval 1"/>
        <xdr:cNvSpPr>
          <a:spLocks noChangeArrowheads="1"/>
        </xdr:cNvSpPr>
      </xdr:nvSpPr>
      <xdr:spPr bwMode="auto">
        <a:xfrm>
          <a:off x="751438" y="5721790"/>
          <a:ext cx="543208" cy="506994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7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DDO SEAL</a:t>
          </a:r>
        </a:p>
      </xdr:txBody>
    </xdr:sp>
    <xdr:clientData/>
  </xdr:twoCellAnchor>
  <xdr:twoCellAnchor>
    <xdr:from>
      <xdr:col>16</xdr:col>
      <xdr:colOff>126749</xdr:colOff>
      <xdr:row>27</xdr:row>
      <xdr:rowOff>99588</xdr:rowOff>
    </xdr:from>
    <xdr:to>
      <xdr:col>17</xdr:col>
      <xdr:colOff>63374</xdr:colOff>
      <xdr:row>30</xdr:row>
      <xdr:rowOff>90535</xdr:rowOff>
    </xdr:to>
    <xdr:sp macro="" textlink="" fLocksText="0">
      <xdr:nvSpPr>
        <xdr:cNvPr id="8194" name="Oval 1"/>
        <xdr:cNvSpPr>
          <a:spLocks noChangeArrowheads="1"/>
        </xdr:cNvSpPr>
      </xdr:nvSpPr>
      <xdr:spPr bwMode="auto">
        <a:xfrm>
          <a:off x="5269117" y="5712737"/>
          <a:ext cx="398352" cy="470780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DDO SEAL</a:t>
          </a:r>
        </a:p>
        <a:p>
          <a:pPr algn="l" rtl="0">
            <a:defRPr sz="1000"/>
          </a:pPr>
          <a:endParaRPr lang="en-IN" sz="6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27</xdr:col>
      <xdr:colOff>63374</xdr:colOff>
      <xdr:row>27</xdr:row>
      <xdr:rowOff>36214</xdr:rowOff>
    </xdr:from>
    <xdr:to>
      <xdr:col>30</xdr:col>
      <xdr:colOff>0</xdr:colOff>
      <xdr:row>30</xdr:row>
      <xdr:rowOff>126749</xdr:rowOff>
    </xdr:to>
    <xdr:sp macro="" textlink="" fLocksText="0">
      <xdr:nvSpPr>
        <xdr:cNvPr id="8195" name="Oval 2"/>
        <xdr:cNvSpPr>
          <a:spLocks noChangeArrowheads="1"/>
        </xdr:cNvSpPr>
      </xdr:nvSpPr>
      <xdr:spPr bwMode="auto">
        <a:xfrm>
          <a:off x="8021370" y="5649362"/>
          <a:ext cx="479834" cy="570369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STO Seal</a:t>
          </a:r>
        </a:p>
        <a:p>
          <a:pPr algn="l" rtl="0">
            <a:defRPr sz="1000"/>
          </a:pPr>
          <a:endParaRPr lang="en-IN" sz="10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2</xdr:col>
      <xdr:colOff>280657</xdr:colOff>
      <xdr:row>27</xdr:row>
      <xdr:rowOff>108642</xdr:rowOff>
    </xdr:from>
    <xdr:to>
      <xdr:col>3</xdr:col>
      <xdr:colOff>353085</xdr:colOff>
      <xdr:row>30</xdr:row>
      <xdr:rowOff>135802</xdr:rowOff>
    </xdr:to>
    <xdr:sp macro="" textlink="" fLocksText="0">
      <xdr:nvSpPr>
        <xdr:cNvPr id="8196" name="Oval 4"/>
        <xdr:cNvSpPr>
          <a:spLocks noChangeArrowheads="1"/>
        </xdr:cNvSpPr>
      </xdr:nvSpPr>
      <xdr:spPr bwMode="auto">
        <a:xfrm>
          <a:off x="751438" y="5721790"/>
          <a:ext cx="543208" cy="506994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7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DDO SEAL</a:t>
          </a:r>
        </a:p>
      </xdr:txBody>
    </xdr:sp>
    <xdr:clientData/>
  </xdr:twoCellAnchor>
  <xdr:twoCellAnchor>
    <xdr:from>
      <xdr:col>16</xdr:col>
      <xdr:colOff>126749</xdr:colOff>
      <xdr:row>27</xdr:row>
      <xdr:rowOff>99588</xdr:rowOff>
    </xdr:from>
    <xdr:to>
      <xdr:col>17</xdr:col>
      <xdr:colOff>63374</xdr:colOff>
      <xdr:row>30</xdr:row>
      <xdr:rowOff>90535</xdr:rowOff>
    </xdr:to>
    <xdr:sp macro="" textlink="" fLocksText="0">
      <xdr:nvSpPr>
        <xdr:cNvPr id="8197" name="Oval 1"/>
        <xdr:cNvSpPr>
          <a:spLocks noChangeArrowheads="1"/>
        </xdr:cNvSpPr>
      </xdr:nvSpPr>
      <xdr:spPr bwMode="auto">
        <a:xfrm>
          <a:off x="5269117" y="5712737"/>
          <a:ext cx="398352" cy="470780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DDO SEAL</a:t>
          </a:r>
        </a:p>
        <a:p>
          <a:pPr algn="l" rtl="0">
            <a:defRPr sz="1000"/>
          </a:pPr>
          <a:endParaRPr lang="en-IN" sz="6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27</xdr:col>
      <xdr:colOff>63374</xdr:colOff>
      <xdr:row>27</xdr:row>
      <xdr:rowOff>36214</xdr:rowOff>
    </xdr:from>
    <xdr:to>
      <xdr:col>30</xdr:col>
      <xdr:colOff>0</xdr:colOff>
      <xdr:row>30</xdr:row>
      <xdr:rowOff>126749</xdr:rowOff>
    </xdr:to>
    <xdr:sp macro="" textlink="" fLocksText="0">
      <xdr:nvSpPr>
        <xdr:cNvPr id="8198" name="Oval 2"/>
        <xdr:cNvSpPr>
          <a:spLocks noChangeArrowheads="1"/>
        </xdr:cNvSpPr>
      </xdr:nvSpPr>
      <xdr:spPr bwMode="auto">
        <a:xfrm>
          <a:off x="8021370" y="5649362"/>
          <a:ext cx="479834" cy="570369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STO Seal</a:t>
          </a:r>
        </a:p>
        <a:p>
          <a:pPr algn="l" rtl="0">
            <a:defRPr sz="1000"/>
          </a:pPr>
          <a:endParaRPr lang="en-IN" sz="10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280657</xdr:colOff>
      <xdr:row>27</xdr:row>
      <xdr:rowOff>108642</xdr:rowOff>
    </xdr:from>
    <xdr:to>
      <xdr:col>3</xdr:col>
      <xdr:colOff>353085</xdr:colOff>
      <xdr:row>30</xdr:row>
      <xdr:rowOff>135802</xdr:rowOff>
    </xdr:to>
    <xdr:sp macro="" textlink="" fLocksText="0">
      <xdr:nvSpPr>
        <xdr:cNvPr id="11265" name="Oval 1"/>
        <xdr:cNvSpPr>
          <a:spLocks noChangeArrowheads="1"/>
        </xdr:cNvSpPr>
      </xdr:nvSpPr>
      <xdr:spPr bwMode="auto">
        <a:xfrm>
          <a:off x="751438" y="5540721"/>
          <a:ext cx="543208" cy="506994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7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DDO SEAL</a:t>
          </a:r>
        </a:p>
      </xdr:txBody>
    </xdr:sp>
    <xdr:clientData/>
  </xdr:twoCellAnchor>
  <xdr:twoCellAnchor>
    <xdr:from>
      <xdr:col>16</xdr:col>
      <xdr:colOff>126749</xdr:colOff>
      <xdr:row>27</xdr:row>
      <xdr:rowOff>99588</xdr:rowOff>
    </xdr:from>
    <xdr:to>
      <xdr:col>17</xdr:col>
      <xdr:colOff>63374</xdr:colOff>
      <xdr:row>30</xdr:row>
      <xdr:rowOff>81481</xdr:rowOff>
    </xdr:to>
    <xdr:sp macro="" textlink="" fLocksText="0">
      <xdr:nvSpPr>
        <xdr:cNvPr id="11266" name="Oval 1"/>
        <xdr:cNvSpPr>
          <a:spLocks noChangeArrowheads="1"/>
        </xdr:cNvSpPr>
      </xdr:nvSpPr>
      <xdr:spPr bwMode="auto">
        <a:xfrm>
          <a:off x="5269117" y="5531667"/>
          <a:ext cx="398352" cy="461727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DDO SEAL</a:t>
          </a:r>
        </a:p>
        <a:p>
          <a:pPr algn="l" rtl="0">
            <a:defRPr sz="1000"/>
          </a:pPr>
          <a:endParaRPr lang="en-IN" sz="6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27</xdr:col>
      <xdr:colOff>63374</xdr:colOff>
      <xdr:row>27</xdr:row>
      <xdr:rowOff>36214</xdr:rowOff>
    </xdr:from>
    <xdr:to>
      <xdr:col>30</xdr:col>
      <xdr:colOff>0</xdr:colOff>
      <xdr:row>30</xdr:row>
      <xdr:rowOff>126749</xdr:rowOff>
    </xdr:to>
    <xdr:sp macro="" textlink="" fLocksText="0">
      <xdr:nvSpPr>
        <xdr:cNvPr id="11267" name="Oval 2"/>
        <xdr:cNvSpPr>
          <a:spLocks noChangeArrowheads="1"/>
        </xdr:cNvSpPr>
      </xdr:nvSpPr>
      <xdr:spPr bwMode="auto">
        <a:xfrm>
          <a:off x="8021370" y="5468293"/>
          <a:ext cx="479834" cy="570368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268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STO Seal</a:t>
          </a:r>
        </a:p>
        <a:p>
          <a:pPr algn="l" rtl="0">
            <a:defRPr sz="1000"/>
          </a:pPr>
          <a:endParaRPr lang="en-IN" sz="10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Microsoft%20Office/Office12/xlstart/DatePicker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  <sheetName val="DatePicker"/>
    </sheetNames>
    <definedNames>
      <definedName name="DisplayCalend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P27" sqref="P27"/>
    </sheetView>
  </sheetViews>
  <sheetFormatPr defaultRowHeight="15"/>
  <sheetData/>
  <sheetProtection password="9835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H26"/>
  <sheetViews>
    <sheetView view="pageBreakPreview" zoomScaleSheetLayoutView="100" workbookViewId="0">
      <selection activeCell="H17" sqref="H17"/>
    </sheetView>
  </sheetViews>
  <sheetFormatPr defaultRowHeight="15"/>
  <cols>
    <col min="1" max="1" width="7" style="17" customWidth="1"/>
    <col min="2" max="2" width="19" style="17" customWidth="1"/>
    <col min="3" max="3" width="20.28515625" style="17" customWidth="1"/>
    <col min="4" max="4" width="17.42578125" style="17" customWidth="1"/>
    <col min="5" max="5" width="18.7109375" style="17" customWidth="1"/>
    <col min="6" max="6" width="15.5703125" style="17" customWidth="1"/>
    <col min="7" max="7" width="18.7109375" style="17" customWidth="1"/>
    <col min="8" max="8" width="15.140625" style="17" customWidth="1"/>
    <col min="9" max="16384" width="9.140625" style="17"/>
  </cols>
  <sheetData>
    <row r="1" spans="1:8" ht="24.95" customHeight="1">
      <c r="A1" s="267" t="str">
        <f>CONCATENATE("Pay Bill of Interest on CSS Amount of ",DATA!C2,", ",DATA!F2,", ",DATA!C3,", Mdl. ",DATA!F3,".")</f>
        <v>Pay Bill of Interest on CSS Amount of Singi Raju, PET, Z PH School,Rudravaram, Mdl. NANDIGAMA.</v>
      </c>
      <c r="B1" s="267"/>
      <c r="C1" s="267"/>
      <c r="D1" s="267"/>
      <c r="E1" s="267"/>
      <c r="F1" s="267"/>
      <c r="G1" s="267"/>
      <c r="H1" s="267"/>
    </row>
    <row r="2" spans="1:8" ht="17.100000000000001" customHeight="1">
      <c r="A2" s="346" t="s">
        <v>300</v>
      </c>
      <c r="B2" s="346"/>
      <c r="C2" s="346"/>
      <c r="D2" s="346"/>
      <c r="E2" s="346"/>
      <c r="F2" s="346"/>
      <c r="G2" s="346"/>
      <c r="H2" s="346"/>
    </row>
    <row r="3" spans="1:8" ht="32.1" customHeight="1">
      <c r="A3" s="122" t="s">
        <v>11</v>
      </c>
      <c r="B3" s="122" t="s">
        <v>12</v>
      </c>
      <c r="C3" s="122" t="s">
        <v>138</v>
      </c>
      <c r="D3" s="122" t="s">
        <v>139</v>
      </c>
      <c r="E3" s="212" t="str">
        <f>NaaBadi!BF2</f>
        <v>Amount paid in cash (90%)</v>
      </c>
      <c r="F3" s="213" t="s">
        <v>317</v>
      </c>
      <c r="G3" s="122" t="str">
        <f>NaaBadi!BJ2</f>
        <v>Simple interest @8%</v>
      </c>
      <c r="H3" s="122" t="s">
        <v>301</v>
      </c>
    </row>
    <row r="4" spans="1:8" ht="17.850000000000001" customHeight="1">
      <c r="A4" s="19">
        <v>1</v>
      </c>
      <c r="B4" s="19" t="str">
        <f>IF(DATA!B14="","",DATA!B14)</f>
        <v>Jan 08 - Mar 08</v>
      </c>
      <c r="C4" s="19" t="str">
        <f>IF(DATA!C14="","",(DATA!C14&amp;", Dt. "&amp;TEXT(DATA!D14,"dd-mm-yyyy")))</f>
        <v>321, Dt. 23-04-2008</v>
      </c>
      <c r="D4" s="20">
        <f>DATA!F14</f>
        <v>927</v>
      </c>
      <c r="E4" s="214">
        <f>NaaBadi!BF3</f>
        <v>834</v>
      </c>
      <c r="F4" s="215">
        <f ca="1">NaaBadi!BE3</f>
        <v>5.2160000000000002</v>
      </c>
      <c r="G4" s="178">
        <f ca="1">NaaBadi!BJ3</f>
        <v>348</v>
      </c>
      <c r="H4" s="172"/>
    </row>
    <row r="5" spans="1:8" ht="17.850000000000001" customHeight="1">
      <c r="A5" s="19">
        <v>2</v>
      </c>
      <c r="B5" s="19" t="str">
        <f>IF(DATA!B15="","",DATA!B15)</f>
        <v>Jul 08 - Oct 08</v>
      </c>
      <c r="C5" s="19" t="str">
        <f>IF(DATA!C15="","",(DATA!C15&amp;", Dt. "&amp;TEXT(DATA!D15,"dd-mm-yyyy")))</f>
        <v>3254, Dt. 12-07-2008</v>
      </c>
      <c r="D5" s="20">
        <f>DATA!F15</f>
        <v>1444</v>
      </c>
      <c r="E5" s="214">
        <f>NaaBadi!BF4</f>
        <v>1300</v>
      </c>
      <c r="F5" s="215">
        <f ca="1">NaaBadi!BE4</f>
        <v>4.9969999999999999</v>
      </c>
      <c r="G5" s="178">
        <f ca="1">NaaBadi!BJ4</f>
        <v>520</v>
      </c>
      <c r="H5" s="172"/>
    </row>
    <row r="6" spans="1:8" ht="17.850000000000001" customHeight="1">
      <c r="A6" s="19">
        <v>3</v>
      </c>
      <c r="B6" s="19" t="str">
        <f>IF(DATA!B16="","",DATA!B16)</f>
        <v>Jan 09 - Mar 08</v>
      </c>
      <c r="C6" s="19" t="str">
        <f>IF(DATA!C16="","",(DATA!C16&amp;", Dt. "&amp;TEXT(DATA!D16,"dd-mm-yyyy")))</f>
        <v>2635, Dt. 01-06-2009</v>
      </c>
      <c r="D6" s="20">
        <f>DATA!F16</f>
        <v>1584</v>
      </c>
      <c r="E6" s="214">
        <f>NaaBadi!BF5</f>
        <v>1426</v>
      </c>
      <c r="F6" s="215">
        <f ca="1">NaaBadi!BE5</f>
        <v>4.1100000000000003</v>
      </c>
      <c r="G6" s="178">
        <f ca="1">NaaBadi!BJ5</f>
        <v>469</v>
      </c>
      <c r="H6" s="172"/>
    </row>
    <row r="7" spans="1:8" ht="17.850000000000001" customHeight="1">
      <c r="A7" s="19">
        <v>4</v>
      </c>
      <c r="B7" s="19" t="str">
        <f>IF(DATA!B17="","",DATA!B17)</f>
        <v>IR Arears</v>
      </c>
      <c r="C7" s="19" t="str">
        <f>IF(DATA!C17="","",(DATA!C17&amp;", Dt. "&amp;TEXT(DATA!D17,"dd-mm-yyyy")))</f>
        <v>2451, Dt. 06-07-2009</v>
      </c>
      <c r="D7" s="20">
        <f>DATA!F17</f>
        <v>1176</v>
      </c>
      <c r="E7" s="214">
        <f>NaaBadi!BF6</f>
        <v>1058</v>
      </c>
      <c r="F7" s="215">
        <f ca="1">NaaBadi!BE6</f>
        <v>4.0140000000000002</v>
      </c>
      <c r="G7" s="178">
        <f ca="1">NaaBadi!BJ6</f>
        <v>340</v>
      </c>
      <c r="H7" s="172"/>
    </row>
    <row r="8" spans="1:8" ht="17.850000000000001" customHeight="1">
      <c r="A8" s="19">
        <v>5</v>
      </c>
      <c r="B8" s="19" t="str">
        <f>IF(DATA!B18="","",DATA!B18)</f>
        <v>Jul 09 - Oct 09</v>
      </c>
      <c r="C8" s="19" t="str">
        <f>IF(DATA!C18="","",(DATA!C18&amp;", Dt. "&amp;TEXT(DATA!D18,"dd-mm-yyyy")))</f>
        <v>25354, Dt. 12-12-2009</v>
      </c>
      <c r="D8" s="20">
        <f>DATA!F18</f>
        <v>1900</v>
      </c>
      <c r="E8" s="214">
        <f>NaaBadi!BF7</f>
        <v>1710</v>
      </c>
      <c r="F8" s="215">
        <f ca="1">NaaBadi!BE7</f>
        <v>3.5779999999999998</v>
      </c>
      <c r="G8" s="178">
        <f ca="1">NaaBadi!BJ7</f>
        <v>489</v>
      </c>
      <c r="H8" s="172"/>
    </row>
    <row r="9" spans="1:8" ht="17.850000000000001" customHeight="1">
      <c r="A9" s="19">
        <v>6</v>
      </c>
      <c r="B9" s="19" t="str">
        <f>IF(DATA!B19="","",DATA!B19)</f>
        <v>Notional Arears</v>
      </c>
      <c r="C9" s="19" t="str">
        <f>IF(DATA!C19="","",(DATA!C19&amp;", Dt. "&amp;TEXT(DATA!D19,"dd-mm-yyyy")))</f>
        <v>36501, Dt. 17-07-2010</v>
      </c>
      <c r="D9" s="20">
        <f>DATA!F19</f>
        <v>6070</v>
      </c>
      <c r="E9" s="214">
        <f>NaaBadi!BF8</f>
        <v>6070</v>
      </c>
      <c r="F9" s="215">
        <f ca="1">NaaBadi!BE8</f>
        <v>2.984</v>
      </c>
      <c r="G9" s="178">
        <f ca="1">NaaBadi!BJ8</f>
        <v>1449</v>
      </c>
      <c r="H9" s="172"/>
    </row>
    <row r="10" spans="1:8" ht="17.850000000000001" customHeight="1">
      <c r="A10" s="19">
        <v>7</v>
      </c>
      <c r="B10" s="19" t="str">
        <f>IF(DATA!B20="","",DATA!B20)</f>
        <v>PRC Arears</v>
      </c>
      <c r="C10" s="19" t="str">
        <f>IF(DATA!C20="","",(DATA!C20&amp;", Dt. "&amp;TEXT(DATA!D20,"dd-mm-yyyy")))</f>
        <v>9546, Dt. 24-07-2010</v>
      </c>
      <c r="D10" s="20">
        <f>DATA!F20</f>
        <v>1861</v>
      </c>
      <c r="E10" s="214">
        <f>NaaBadi!BF9</f>
        <v>1861</v>
      </c>
      <c r="F10" s="215">
        <f ca="1">NaaBadi!BE9</f>
        <v>2.964</v>
      </c>
      <c r="G10" s="178">
        <f ca="1">NaaBadi!BJ9</f>
        <v>441</v>
      </c>
      <c r="H10" s="172"/>
    </row>
    <row r="11" spans="1:8" ht="17.850000000000001" customHeight="1">
      <c r="A11" s="19">
        <v>8</v>
      </c>
      <c r="B11" s="19" t="str">
        <f>IF(DATA!B21="","",DATA!B21)</f>
        <v>Jan 10 - Jul 10</v>
      </c>
      <c r="C11" s="19" t="str">
        <f>IF(DATA!C21="","",(DATA!C21&amp;", Dt. "&amp;TEXT(DATA!D21,"dd-mm-yyyy")))</f>
        <v>5685, Dt. 31-08-2010</v>
      </c>
      <c r="D11" s="20">
        <f>DATA!F21</f>
        <v>4703</v>
      </c>
      <c r="E11" s="214">
        <f>NaaBadi!BF10</f>
        <v>4233</v>
      </c>
      <c r="F11" s="215">
        <f ca="1">NaaBadi!BE10</f>
        <v>2.86</v>
      </c>
      <c r="G11" s="178">
        <f ca="1">NaaBadi!BJ10</f>
        <v>969</v>
      </c>
      <c r="H11" s="172"/>
    </row>
    <row r="12" spans="1:8" ht="17.850000000000001" customHeight="1">
      <c r="A12" s="19">
        <v>9</v>
      </c>
      <c r="B12" s="19" t="str">
        <f>IF(DATA!B22="","",DATA!B22)</f>
        <v>Jul 10 - Dec 10</v>
      </c>
      <c r="C12" s="19" t="str">
        <f>IF(DATA!C22="","",(DATA!C22&amp;", Dt. "&amp;TEXT(DATA!D22,"dd-mm-yyyy")))</f>
        <v>5487, Dt. 01-12-2010</v>
      </c>
      <c r="D12" s="20">
        <f>DATA!F22</f>
        <v>4964</v>
      </c>
      <c r="E12" s="214">
        <f>NaaBadi!BF11</f>
        <v>4468</v>
      </c>
      <c r="F12" s="215">
        <f ca="1">NaaBadi!BE11</f>
        <v>2.6080000000000001</v>
      </c>
      <c r="G12" s="178">
        <f ca="1">NaaBadi!BJ11</f>
        <v>932</v>
      </c>
      <c r="H12" s="172"/>
    </row>
    <row r="13" spans="1:8" ht="17.850000000000001" customHeight="1">
      <c r="A13" s="19">
        <v>10</v>
      </c>
      <c r="B13" s="19" t="str">
        <f>IF(DATA!B23="","",DATA!B23)</f>
        <v>Jan 11 - May 11</v>
      </c>
      <c r="C13" s="19" t="str">
        <f>IF(DATA!C23="","",(DATA!C23&amp;", Dt. "&amp;TEXT(DATA!D23,"dd-mm-yyyy")))</f>
        <v>658, Dt. 11-06-2011</v>
      </c>
      <c r="D13" s="20">
        <f>DATA!F23</f>
        <v>2436</v>
      </c>
      <c r="E13" s="214">
        <f>NaaBadi!BF12</f>
        <v>2192</v>
      </c>
      <c r="F13" s="215">
        <f ca="1">NaaBadi!BE12</f>
        <v>2.0819999999999999</v>
      </c>
      <c r="G13" s="178">
        <f ca="1">NaaBadi!BJ12</f>
        <v>365</v>
      </c>
      <c r="H13" s="172"/>
    </row>
    <row r="14" spans="1:8" ht="17.850000000000001" customHeight="1">
      <c r="A14" s="19">
        <v>11</v>
      </c>
      <c r="B14" s="19" t="str">
        <f>IF(DATA!B24="","",DATA!B24)</f>
        <v>Jul 11 -  Oct 11</v>
      </c>
      <c r="C14" s="19" t="str">
        <f>IF(DATA!C24="","",(DATA!C24&amp;", Dt. "&amp;TEXT(DATA!D24,"dd-mm-yyyy")))</f>
        <v>3654, Dt. 05-03-2012</v>
      </c>
      <c r="D14" s="20">
        <f>DATA!F24</f>
        <v>2560</v>
      </c>
      <c r="E14" s="214">
        <f>NaaBadi!BF13</f>
        <v>2560</v>
      </c>
      <c r="F14" s="215">
        <f ca="1">NaaBadi!BE13</f>
        <v>1.3480000000000001</v>
      </c>
      <c r="G14" s="178">
        <f ca="1">NaaBadi!BJ13</f>
        <v>276</v>
      </c>
      <c r="H14" s="172"/>
    </row>
    <row r="15" spans="1:8" ht="17.850000000000001" customHeight="1">
      <c r="A15" s="19">
        <v>12</v>
      </c>
      <c r="B15" s="19" t="str">
        <f>IF(DATA!B25="","",DATA!B25)</f>
        <v>Jan 12 - Jul 12</v>
      </c>
      <c r="C15" s="19" t="str">
        <f>IF(DATA!C25="","",(DATA!C25&amp;", Dt. "&amp;TEXT(DATA!D25,"dd-mm-yyyy")))</f>
        <v>1245, Dt. 19-07-2012</v>
      </c>
      <c r="D15" s="20">
        <f>DATA!F25</f>
        <v>2708</v>
      </c>
      <c r="E15" s="214">
        <f>NaaBadi!BF14</f>
        <v>2708</v>
      </c>
      <c r="F15" s="215">
        <f ca="1">NaaBadi!BE14</f>
        <v>0.97499999999999998</v>
      </c>
      <c r="G15" s="178">
        <f ca="1">NaaBadi!BJ14</f>
        <v>211</v>
      </c>
      <c r="H15" s="172"/>
    </row>
    <row r="16" spans="1:8" ht="17.850000000000001" customHeight="1">
      <c r="A16" s="19">
        <v>13</v>
      </c>
      <c r="B16" s="19" t="str">
        <f>IF(DATA!B26="","",DATA!B26)</f>
        <v/>
      </c>
      <c r="C16" s="19" t="str">
        <f>IF(DATA!C26="","",(DATA!C26&amp;", Dt. "&amp;TEXT(DATA!D26,"dd-mm-yyyy")))</f>
        <v/>
      </c>
      <c r="D16" s="20" t="str">
        <f>DATA!F26</f>
        <v/>
      </c>
      <c r="E16" s="214" t="str">
        <f>NaaBadi!BF15</f>
        <v/>
      </c>
      <c r="F16" s="215" t="str">
        <f>NaaBadi!BE15</f>
        <v/>
      </c>
      <c r="G16" s="178" t="str">
        <f>NaaBadi!BJ15</f>
        <v/>
      </c>
      <c r="H16" s="172"/>
    </row>
    <row r="17" spans="1:8" ht="17.850000000000001" customHeight="1">
      <c r="A17" s="19">
        <v>14</v>
      </c>
      <c r="B17" s="19" t="str">
        <f>IF(DATA!B27="","",DATA!B27)</f>
        <v/>
      </c>
      <c r="C17" s="19" t="str">
        <f>IF(DATA!C27="","",(DATA!C27&amp;", Dt. "&amp;TEXT(DATA!D27,"dd-mm-yyyy")))</f>
        <v/>
      </c>
      <c r="D17" s="20" t="str">
        <f>DATA!F27</f>
        <v/>
      </c>
      <c r="E17" s="214" t="str">
        <f>NaaBadi!BF16</f>
        <v/>
      </c>
      <c r="F17" s="215" t="str">
        <f>NaaBadi!BE16</f>
        <v/>
      </c>
      <c r="G17" s="178" t="str">
        <f>NaaBadi!BJ16</f>
        <v/>
      </c>
      <c r="H17" s="172"/>
    </row>
    <row r="18" spans="1:8" ht="17.850000000000001" customHeight="1">
      <c r="A18" s="19">
        <v>15</v>
      </c>
      <c r="B18" s="19"/>
      <c r="C18" s="19"/>
      <c r="D18" s="20" t="str">
        <f>DATA!F28</f>
        <v/>
      </c>
      <c r="E18" s="214" t="str">
        <f>NaaBadi!BF17</f>
        <v/>
      </c>
      <c r="F18" s="215" t="str">
        <f>NaaBadi!BE17</f>
        <v/>
      </c>
      <c r="G18" s="178" t="str">
        <f>NaaBadi!BJ17</f>
        <v/>
      </c>
      <c r="H18" s="172"/>
    </row>
    <row r="19" spans="1:8" ht="17.850000000000001" customHeight="1">
      <c r="A19" s="19">
        <v>16</v>
      </c>
      <c r="B19" s="19"/>
      <c r="C19" s="19"/>
      <c r="D19" s="20" t="str">
        <f>DATA!F29</f>
        <v/>
      </c>
      <c r="E19" s="214" t="str">
        <f>NaaBadi!BF18</f>
        <v/>
      </c>
      <c r="F19" s="215" t="str">
        <f>NaaBadi!BE18</f>
        <v/>
      </c>
      <c r="G19" s="178" t="str">
        <f>NaaBadi!BJ18</f>
        <v/>
      </c>
      <c r="H19" s="172"/>
    </row>
    <row r="20" spans="1:8" ht="17.850000000000001" customHeight="1">
      <c r="A20" s="19">
        <v>17</v>
      </c>
      <c r="B20" s="19" t="str">
        <f>IF(DATA!B28="","",DATA!B28)</f>
        <v/>
      </c>
      <c r="C20" s="19" t="str">
        <f>IF(DATA!C28="","",(DATA!C28&amp;", Dt. "&amp;TEXT(DATA!D28,"dd-mm-yyyy")))</f>
        <v/>
      </c>
      <c r="D20" s="20" t="str">
        <f>DATA!F30</f>
        <v/>
      </c>
      <c r="E20" s="214" t="str">
        <f>NaaBadi!BF19</f>
        <v/>
      </c>
      <c r="F20" s="215" t="str">
        <f>NaaBadi!BE19</f>
        <v/>
      </c>
      <c r="G20" s="178" t="str">
        <f>NaaBadi!BJ19</f>
        <v/>
      </c>
      <c r="H20" s="172"/>
    </row>
    <row r="21" spans="1:8" ht="21.4" customHeight="1">
      <c r="A21" s="270" t="s">
        <v>127</v>
      </c>
      <c r="B21" s="270"/>
      <c r="C21" s="270"/>
      <c r="D21" s="146">
        <f>SUM(D4:D20)</f>
        <v>32333</v>
      </c>
      <c r="E21" s="146">
        <f>SUM(E4:E20)</f>
        <v>30420</v>
      </c>
      <c r="F21" s="19"/>
      <c r="G21" s="146">
        <f ca="1">SUM(G4:G20)</f>
        <v>6809</v>
      </c>
      <c r="H21" s="19"/>
    </row>
    <row r="22" spans="1:8">
      <c r="A22" s="22"/>
      <c r="B22" s="22"/>
      <c r="C22" s="22"/>
      <c r="D22" s="22"/>
      <c r="E22" s="22"/>
      <c r="F22" s="22"/>
      <c r="G22" s="22"/>
      <c r="H22" s="22"/>
    </row>
    <row r="23" spans="1:8" s="18" customFormat="1" ht="15" customHeight="1">
      <c r="A23" s="271" t="s">
        <v>140</v>
      </c>
      <c r="B23" s="271"/>
      <c r="C23" s="23"/>
      <c r="D23" s="23" t="str">
        <f ca="1">CONCATENATE("Bill Passed for Rs. ",G21,".00")</f>
        <v>Bill Passed for Rs. 6809.00</v>
      </c>
      <c r="E23" s="23"/>
      <c r="F23" s="123" t="str">
        <f ca="1">Numbers!B11</f>
        <v>(Six Thousand Eight Hundred and Nine rupees only)</v>
      </c>
      <c r="G23" s="23"/>
      <c r="H23" s="23"/>
    </row>
    <row r="24" spans="1:8" ht="63.75" customHeight="1">
      <c r="A24" s="266" t="s">
        <v>340</v>
      </c>
      <c r="B24" s="266"/>
      <c r="C24" s="22"/>
      <c r="D24" s="22"/>
      <c r="E24" s="22"/>
      <c r="F24" s="22"/>
      <c r="G24" s="22"/>
      <c r="H24" s="22"/>
    </row>
    <row r="25" spans="1:8">
      <c r="A25" s="22"/>
      <c r="B25" s="22"/>
      <c r="C25" s="22"/>
      <c r="D25" s="22"/>
      <c r="E25" s="22"/>
      <c r="F25" s="22"/>
      <c r="G25" s="22"/>
      <c r="H25" s="22"/>
    </row>
    <row r="26" spans="1:8">
      <c r="A26" s="22"/>
      <c r="B26" s="22"/>
      <c r="C26" s="22"/>
      <c r="D26" s="22"/>
      <c r="E26" s="22"/>
      <c r="F26" s="22"/>
      <c r="G26" s="22"/>
      <c r="H26" s="22"/>
    </row>
  </sheetData>
  <sheetProtection password="DCF0" sheet="1" objects="1" scenarios="1"/>
  <mergeCells count="5">
    <mergeCell ref="A1:H1"/>
    <mergeCell ref="A2:H2"/>
    <mergeCell ref="A21:C21"/>
    <mergeCell ref="A23:B23"/>
    <mergeCell ref="A24:B24"/>
  </mergeCells>
  <printOptions horizontalCentered="1"/>
  <pageMargins left="0.25" right="0.25" top="0.5" bottom="0.5" header="0.51180555555555551" footer="0.3"/>
  <pageSetup paperSize="9" firstPageNumber="0" orientation="landscape" horizontalDpi="300" verticalDpi="300" r:id="rId1"/>
  <headerFooter alignWithMargins="0">
    <oddFooter>&amp;L&amp;"-,Italic"&amp;9www.naabadi.in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A53"/>
  <sheetViews>
    <sheetView view="pageBreakPreview" zoomScaleSheetLayoutView="100" workbookViewId="0">
      <selection activeCell="J18" sqref="J18"/>
    </sheetView>
  </sheetViews>
  <sheetFormatPr defaultRowHeight="15"/>
  <cols>
    <col min="1" max="1" width="5" style="17" customWidth="1"/>
    <col min="2" max="2" width="14.7109375" style="17" customWidth="1"/>
    <col min="3" max="6" width="7.85546875" style="17" customWidth="1"/>
    <col min="7" max="7" width="11.28515625" style="17" customWidth="1"/>
    <col min="8" max="8" width="9.85546875" style="17" customWidth="1"/>
    <col min="9" max="9" width="9.140625" style="17"/>
    <col min="10" max="10" width="7.85546875" style="1" customWidth="1"/>
    <col min="11" max="11" width="6.140625" style="1" customWidth="1"/>
    <col min="12" max="12" width="7" style="1" customWidth="1"/>
    <col min="13" max="16" width="3.28515625" style="1" customWidth="1"/>
    <col min="17" max="20" width="4.85546875" style="1" customWidth="1"/>
    <col min="21" max="21" width="6.85546875" style="1" customWidth="1"/>
    <col min="22" max="26" width="5.28515625" style="1" customWidth="1"/>
    <col min="27" max="27" width="6.85546875" style="1" customWidth="1"/>
    <col min="28" max="16384" width="9.140625" style="1"/>
  </cols>
  <sheetData>
    <row r="1" spans="1:27" ht="19.5" customHeight="1">
      <c r="A1" s="280" t="str">
        <f ca="1">CONCATENATE(" under Rupees ",Numbers!B12,"")</f>
        <v xml:space="preserve"> under Rupees (Six Thousand Eight Hundred and Ten rupees only)</v>
      </c>
      <c r="B1" s="281" t="s">
        <v>141</v>
      </c>
      <c r="C1" s="281"/>
      <c r="D1" s="281"/>
      <c r="E1" s="281"/>
      <c r="F1" s="281"/>
      <c r="G1" s="281"/>
      <c r="H1" s="281"/>
      <c r="I1" s="281"/>
      <c r="K1" s="282" t="str">
        <f>'Bill interest'!A1</f>
        <v>Pay Bill of Interest on CSS Amount of Singi Raju, PET, Z PH School,Rudravaram, Mdl. NANDIGAMA.</v>
      </c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pans="1:27" ht="15" customHeight="1">
      <c r="A2" s="280"/>
      <c r="B2" s="25" t="s">
        <v>142</v>
      </c>
      <c r="C2" s="26"/>
      <c r="D2" s="26"/>
      <c r="E2" s="27"/>
      <c r="F2" s="27"/>
      <c r="G2" s="28" t="s">
        <v>143</v>
      </c>
      <c r="I2" s="27"/>
      <c r="K2" s="283" t="s">
        <v>144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</row>
    <row r="3" spans="1:27">
      <c r="A3" s="280"/>
      <c r="B3" s="27" t="s">
        <v>145</v>
      </c>
      <c r="C3" s="27"/>
      <c r="D3" s="27"/>
      <c r="E3" s="27"/>
      <c r="F3" s="27"/>
      <c r="G3" s="29">
        <f ca="1">E12</f>
        <v>6809</v>
      </c>
      <c r="I3" s="27"/>
      <c r="K3" s="284" t="s">
        <v>146</v>
      </c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ht="12.95" customHeight="1">
      <c r="A4" s="280"/>
      <c r="B4" s="27" t="s">
        <v>147</v>
      </c>
      <c r="C4" s="27"/>
      <c r="D4" s="27"/>
      <c r="E4" s="27"/>
      <c r="F4" s="27"/>
      <c r="G4" s="28" t="s">
        <v>143</v>
      </c>
      <c r="I4" s="27"/>
      <c r="K4" s="285" t="s">
        <v>148</v>
      </c>
      <c r="L4" s="285"/>
      <c r="M4" s="285"/>
      <c r="N4" s="30"/>
      <c r="O4" s="286">
        <f ca="1">MONTH(DATA!E7)</f>
        <v>7</v>
      </c>
      <c r="P4" s="286"/>
      <c r="Q4" s="31"/>
      <c r="R4" s="286">
        <f ca="1">YEAR(DATA!E7)</f>
        <v>2013</v>
      </c>
      <c r="S4" s="286"/>
      <c r="T4" s="286"/>
      <c r="U4" s="286"/>
      <c r="V4" s="30" t="s">
        <v>149</v>
      </c>
      <c r="W4" s="32"/>
      <c r="X4" s="287" t="str">
        <f>DATA!F5</f>
        <v>STO NANDIGAMA</v>
      </c>
      <c r="Y4" s="287"/>
      <c r="Z4" s="287"/>
      <c r="AA4" s="287"/>
    </row>
    <row r="5" spans="1:27">
      <c r="A5" s="280"/>
      <c r="B5" s="27"/>
      <c r="C5" s="27"/>
      <c r="D5" s="27"/>
      <c r="E5" s="27"/>
      <c r="F5" s="27"/>
      <c r="G5" s="27"/>
      <c r="H5" s="27"/>
      <c r="I5" s="27"/>
      <c r="K5" s="285"/>
      <c r="L5" s="285"/>
      <c r="M5" s="285"/>
      <c r="N5" s="33"/>
      <c r="O5" s="33"/>
      <c r="P5" s="33"/>
      <c r="Q5" s="33"/>
      <c r="R5" s="33"/>
      <c r="S5" s="33"/>
      <c r="T5" s="32"/>
      <c r="U5" s="34"/>
      <c r="V5" s="35" t="s">
        <v>150</v>
      </c>
      <c r="W5" s="32"/>
      <c r="X5" s="31"/>
      <c r="Y5" s="35"/>
      <c r="Z5" s="32"/>
      <c r="AA5" s="32"/>
    </row>
    <row r="6" spans="1:27">
      <c r="A6" s="280"/>
      <c r="B6" s="27"/>
      <c r="C6" s="27"/>
      <c r="D6" s="27"/>
      <c r="E6" s="27"/>
      <c r="F6" s="27"/>
      <c r="G6" s="27"/>
      <c r="H6" s="27"/>
      <c r="I6" s="27"/>
      <c r="K6" s="35" t="s">
        <v>151</v>
      </c>
      <c r="L6" s="35"/>
      <c r="M6" s="35"/>
      <c r="N6" s="288" t="str">
        <f>LEFT(N7,4)</f>
        <v>5110</v>
      </c>
      <c r="O6" s="288"/>
      <c r="P6" s="288"/>
      <c r="Q6" s="288"/>
      <c r="R6" s="32"/>
      <c r="S6" s="32"/>
      <c r="T6" s="291" t="s">
        <v>129</v>
      </c>
      <c r="U6" s="291"/>
      <c r="V6" s="292"/>
      <c r="W6" s="292"/>
      <c r="X6" s="292"/>
      <c r="Y6" s="292"/>
      <c r="Z6" s="292"/>
      <c r="AA6" s="292"/>
    </row>
    <row r="7" spans="1:27">
      <c r="A7" s="280"/>
      <c r="B7" s="27"/>
      <c r="C7" s="27"/>
      <c r="D7" s="27"/>
      <c r="E7" s="27"/>
      <c r="F7" s="27"/>
      <c r="G7" s="27"/>
      <c r="H7" s="27" t="s">
        <v>157</v>
      </c>
      <c r="I7" s="27"/>
      <c r="K7" s="35" t="s">
        <v>152</v>
      </c>
      <c r="L7" s="35"/>
      <c r="M7" s="35"/>
      <c r="N7" s="293">
        <f>DATA!F4</f>
        <v>5110308014</v>
      </c>
      <c r="O7" s="293"/>
      <c r="P7" s="293"/>
      <c r="Q7" s="293"/>
      <c r="R7" s="293"/>
      <c r="S7" s="32"/>
      <c r="T7" s="291" t="s">
        <v>153</v>
      </c>
      <c r="U7" s="291"/>
      <c r="V7" s="292"/>
      <c r="W7" s="292"/>
      <c r="X7" s="292"/>
      <c r="Y7" s="292"/>
      <c r="Z7" s="292"/>
      <c r="AA7" s="292"/>
    </row>
    <row r="8" spans="1:27" ht="11.25" customHeight="1">
      <c r="A8" s="280"/>
      <c r="B8" s="27"/>
      <c r="C8" s="27"/>
      <c r="D8" s="27"/>
      <c r="E8" s="27"/>
      <c r="F8" s="27"/>
      <c r="G8" s="27"/>
      <c r="H8" s="27"/>
      <c r="I8" s="27"/>
      <c r="K8" s="294" t="s">
        <v>154</v>
      </c>
      <c r="L8" s="294"/>
      <c r="M8" s="294"/>
      <c r="N8" s="295" t="str">
        <f>DATA!C4</f>
        <v>Head Master</v>
      </c>
      <c r="O8" s="295"/>
      <c r="P8" s="295"/>
      <c r="Q8" s="295"/>
      <c r="R8" s="295"/>
      <c r="S8" s="295"/>
      <c r="T8" s="296" t="s">
        <v>155</v>
      </c>
      <c r="U8" s="296"/>
      <c r="V8" s="297" t="s">
        <v>156</v>
      </c>
      <c r="W8" s="297"/>
      <c r="X8" s="297"/>
      <c r="Y8" s="297"/>
      <c r="Z8" s="297"/>
      <c r="AA8" s="297"/>
    </row>
    <row r="9" spans="1:27" ht="11.25" customHeight="1">
      <c r="A9" s="280"/>
      <c r="B9" s="27"/>
      <c r="C9" s="27"/>
      <c r="D9" s="27"/>
      <c r="E9" s="27"/>
      <c r="F9" s="27"/>
      <c r="G9" s="27"/>
      <c r="H9" s="27"/>
      <c r="I9" s="27"/>
      <c r="K9" s="294"/>
      <c r="L9" s="294"/>
      <c r="M9" s="294"/>
      <c r="N9" s="295"/>
      <c r="O9" s="295"/>
      <c r="P9" s="295"/>
      <c r="Q9" s="295"/>
      <c r="R9" s="295"/>
      <c r="S9" s="295"/>
      <c r="T9" s="296" t="s">
        <v>158</v>
      </c>
      <c r="U9" s="296"/>
      <c r="V9" s="295" t="str">
        <f>DATA!C5</f>
        <v>Z PH School,Rudravaram</v>
      </c>
      <c r="W9" s="295"/>
      <c r="X9" s="295"/>
      <c r="Y9" s="295"/>
      <c r="Z9" s="295"/>
      <c r="AA9" s="295"/>
    </row>
    <row r="10" spans="1:27" ht="11.25" customHeight="1">
      <c r="A10" s="280"/>
      <c r="B10" s="36"/>
      <c r="C10" s="36"/>
      <c r="D10" s="36"/>
      <c r="E10" s="36"/>
      <c r="F10" s="36"/>
      <c r="G10" s="36"/>
      <c r="H10" s="36"/>
      <c r="I10" s="36"/>
      <c r="K10" s="35" t="s">
        <v>159</v>
      </c>
      <c r="L10" s="35"/>
      <c r="M10" s="35"/>
      <c r="N10" s="288">
        <f>DATA!H4</f>
        <v>882</v>
      </c>
      <c r="O10" s="288"/>
      <c r="P10" s="288"/>
      <c r="Q10" s="288"/>
      <c r="R10" s="288"/>
      <c r="S10" s="288"/>
      <c r="T10" s="296" t="s">
        <v>160</v>
      </c>
      <c r="U10" s="296"/>
      <c r="V10" s="295" t="str">
        <f>DATA!H5</f>
        <v>SBI NANDIGAMA</v>
      </c>
      <c r="W10" s="295"/>
      <c r="X10" s="295"/>
      <c r="Y10" s="295"/>
      <c r="Z10" s="295"/>
      <c r="AA10" s="295"/>
    </row>
    <row r="11" spans="1:27" ht="11.25" customHeight="1">
      <c r="A11" s="280"/>
      <c r="B11" s="37"/>
      <c r="C11" s="37"/>
      <c r="D11" s="37"/>
      <c r="E11" s="37"/>
      <c r="F11" s="37"/>
      <c r="G11" s="37"/>
      <c r="H11" s="37"/>
      <c r="I11" s="37"/>
      <c r="K11" s="35" t="s">
        <v>161</v>
      </c>
      <c r="L11" s="35"/>
      <c r="M11" s="35"/>
      <c r="N11" s="292" t="s">
        <v>162</v>
      </c>
      <c r="O11" s="292"/>
      <c r="P11" s="292"/>
      <c r="Q11" s="292"/>
      <c r="R11" s="292"/>
      <c r="S11" s="292"/>
      <c r="T11" s="35"/>
      <c r="U11" s="38"/>
      <c r="V11" s="39" t="s">
        <v>163</v>
      </c>
      <c r="W11" s="34"/>
      <c r="X11" s="31"/>
      <c r="Y11" s="32"/>
      <c r="Z11" s="32"/>
      <c r="AA11" s="32"/>
    </row>
    <row r="12" spans="1:27" ht="11.45" customHeight="1">
      <c r="A12" s="280"/>
      <c r="B12" s="289" t="s">
        <v>164</v>
      </c>
      <c r="C12" s="289"/>
      <c r="D12" s="289"/>
      <c r="E12" s="290">
        <f ca="1">'Bill interest'!G21</f>
        <v>6809</v>
      </c>
      <c r="F12" s="290"/>
      <c r="G12" s="290"/>
      <c r="H12" s="290"/>
      <c r="I12" s="290"/>
      <c r="K12" s="35"/>
      <c r="L12" s="35"/>
      <c r="M12" s="35"/>
      <c r="N12" s="31"/>
      <c r="O12" s="31"/>
      <c r="P12" s="31"/>
      <c r="Q12" s="31"/>
      <c r="R12" s="31"/>
      <c r="S12" s="31"/>
      <c r="T12" s="35"/>
      <c r="U12" s="38"/>
      <c r="V12" s="39"/>
      <c r="W12" s="34"/>
      <c r="X12" s="31"/>
      <c r="Y12" s="40"/>
      <c r="Z12" s="38"/>
      <c r="AA12" s="38"/>
    </row>
    <row r="13" spans="1:27" ht="13.5" customHeight="1">
      <c r="A13" s="280"/>
      <c r="B13" s="289"/>
      <c r="C13" s="289"/>
      <c r="D13" s="289"/>
      <c r="E13" s="290"/>
      <c r="F13" s="290"/>
      <c r="G13" s="290"/>
      <c r="H13" s="290"/>
      <c r="I13" s="290"/>
      <c r="K13" s="190"/>
      <c r="L13" s="191"/>
      <c r="M13" s="191"/>
      <c r="N13" s="191"/>
      <c r="O13" s="191"/>
      <c r="P13" s="191"/>
      <c r="Q13" s="191"/>
      <c r="R13" s="191"/>
      <c r="S13" s="191"/>
      <c r="T13" s="192"/>
      <c r="U13" s="41"/>
      <c r="V13" s="41"/>
      <c r="W13" s="41"/>
      <c r="X13" s="41"/>
      <c r="Y13" s="41"/>
      <c r="Z13" s="41"/>
      <c r="AA13" s="42"/>
    </row>
    <row r="14" spans="1:27" ht="10.5" customHeight="1">
      <c r="A14" s="280"/>
      <c r="B14" s="298" t="s">
        <v>165</v>
      </c>
      <c r="C14" s="298"/>
      <c r="D14" s="299" t="str">
        <f ca="1">Numbers!B11</f>
        <v>(Six Thousand Eight Hundred and Nine rupees only)</v>
      </c>
      <c r="E14" s="299"/>
      <c r="F14" s="299"/>
      <c r="G14" s="299"/>
      <c r="H14" s="299"/>
      <c r="I14" s="299"/>
      <c r="K14" s="300" t="s">
        <v>166</v>
      </c>
      <c r="L14" s="300"/>
      <c r="M14" s="188">
        <v>2</v>
      </c>
      <c r="N14" s="188">
        <v>0</v>
      </c>
      <c r="O14" s="188">
        <v>4</v>
      </c>
      <c r="P14" s="188">
        <v>9</v>
      </c>
      <c r="Q14" s="301" t="s">
        <v>302</v>
      </c>
      <c r="R14" s="301"/>
      <c r="S14" s="301"/>
      <c r="T14" s="301"/>
      <c r="U14" s="43">
        <v>1</v>
      </c>
      <c r="V14" s="302" t="s">
        <v>168</v>
      </c>
      <c r="W14" s="302"/>
      <c r="X14" s="302"/>
      <c r="Y14" s="302"/>
      <c r="Z14" s="44" t="s">
        <v>169</v>
      </c>
      <c r="AA14" s="45">
        <v>0</v>
      </c>
    </row>
    <row r="15" spans="1:27" ht="10.5" customHeight="1">
      <c r="A15" s="280"/>
      <c r="B15" s="298"/>
      <c r="C15" s="298"/>
      <c r="D15" s="299"/>
      <c r="E15" s="299"/>
      <c r="F15" s="299"/>
      <c r="G15" s="299"/>
      <c r="H15" s="299"/>
      <c r="I15" s="299"/>
      <c r="K15" s="193"/>
      <c r="L15" s="194"/>
      <c r="M15" s="194"/>
      <c r="N15" s="194"/>
      <c r="O15" s="194"/>
      <c r="P15" s="195"/>
      <c r="Q15" s="194"/>
      <c r="R15" s="194"/>
      <c r="S15" s="194"/>
      <c r="T15" s="196"/>
      <c r="U15" s="43">
        <v>2</v>
      </c>
      <c r="V15" s="302" t="s">
        <v>170</v>
      </c>
      <c r="W15" s="302"/>
      <c r="X15" s="302"/>
      <c r="Y15" s="302"/>
      <c r="Z15" s="44" t="s">
        <v>169</v>
      </c>
      <c r="AA15" s="45">
        <v>0</v>
      </c>
    </row>
    <row r="16" spans="1:27" ht="12.95" customHeight="1">
      <c r="A16" s="280"/>
      <c r="B16" s="27" t="s">
        <v>171</v>
      </c>
      <c r="C16" s="27"/>
      <c r="D16" s="27"/>
      <c r="E16" s="27"/>
      <c r="F16" s="27"/>
      <c r="G16" s="27"/>
      <c r="H16" s="27"/>
      <c r="I16" s="27"/>
      <c r="K16" s="303" t="s">
        <v>172</v>
      </c>
      <c r="L16" s="303"/>
      <c r="M16" s="188">
        <v>0</v>
      </c>
      <c r="N16" s="188">
        <v>3</v>
      </c>
      <c r="O16" s="301" t="s">
        <v>303</v>
      </c>
      <c r="P16" s="301"/>
      <c r="Q16" s="301"/>
      <c r="R16" s="301"/>
      <c r="S16" s="301"/>
      <c r="T16" s="301"/>
      <c r="U16" s="43">
        <v>3</v>
      </c>
      <c r="V16" s="302" t="s">
        <v>174</v>
      </c>
      <c r="W16" s="302"/>
      <c r="X16" s="302"/>
      <c r="Y16" s="302"/>
      <c r="Z16" s="44" t="s">
        <v>169</v>
      </c>
      <c r="AA16" s="45">
        <v>0</v>
      </c>
    </row>
    <row r="17" spans="1:27" ht="12" customHeight="1">
      <c r="A17" s="280"/>
      <c r="B17" s="27"/>
      <c r="C17" s="27"/>
      <c r="D17" s="27"/>
      <c r="E17" s="27"/>
      <c r="F17" s="27"/>
      <c r="G17" s="27"/>
      <c r="H17" s="27"/>
      <c r="I17" s="27"/>
      <c r="K17" s="193"/>
      <c r="L17" s="194"/>
      <c r="M17" s="194"/>
      <c r="N17" s="194"/>
      <c r="O17" s="194"/>
      <c r="P17" s="195"/>
      <c r="Q17" s="194"/>
      <c r="R17" s="194"/>
      <c r="S17" s="194"/>
      <c r="T17" s="196"/>
      <c r="U17" s="43">
        <v>4</v>
      </c>
      <c r="V17" s="302" t="s">
        <v>175</v>
      </c>
      <c r="W17" s="302"/>
      <c r="X17" s="302"/>
      <c r="Y17" s="302"/>
      <c r="Z17" s="44" t="s">
        <v>169</v>
      </c>
      <c r="AA17" s="45">
        <v>0</v>
      </c>
    </row>
    <row r="18" spans="1:27" ht="12" customHeight="1">
      <c r="A18" s="280"/>
      <c r="B18" s="27"/>
      <c r="I18" s="27"/>
      <c r="K18" s="193" t="s">
        <v>176</v>
      </c>
      <c r="L18" s="194"/>
      <c r="M18" s="188">
        <v>1</v>
      </c>
      <c r="N18" s="188">
        <v>0</v>
      </c>
      <c r="O18" s="188">
        <v>4</v>
      </c>
      <c r="P18" s="347" t="s">
        <v>304</v>
      </c>
      <c r="Q18" s="347"/>
      <c r="R18" s="347"/>
      <c r="S18" s="347"/>
      <c r="T18" s="347"/>
      <c r="U18" s="43">
        <v>5</v>
      </c>
      <c r="V18" s="302" t="s">
        <v>178</v>
      </c>
      <c r="W18" s="302"/>
      <c r="X18" s="302"/>
      <c r="Y18" s="302"/>
      <c r="Z18" s="44" t="s">
        <v>169</v>
      </c>
      <c r="AA18" s="45">
        <v>0</v>
      </c>
    </row>
    <row r="19" spans="1:27" ht="12" customHeight="1">
      <c r="A19" s="280"/>
      <c r="B19" s="27"/>
      <c r="C19" s="27" t="s">
        <v>179</v>
      </c>
      <c r="D19" s="27"/>
      <c r="E19" s="27"/>
      <c r="F19" s="27"/>
      <c r="G19" s="27"/>
      <c r="H19" s="27"/>
      <c r="I19" s="27"/>
      <c r="K19" s="193"/>
      <c r="L19" s="194"/>
      <c r="M19" s="194"/>
      <c r="N19" s="194"/>
      <c r="O19" s="194"/>
      <c r="P19" s="347"/>
      <c r="Q19" s="347"/>
      <c r="R19" s="347"/>
      <c r="S19" s="347"/>
      <c r="T19" s="347"/>
      <c r="U19" s="43">
        <v>6</v>
      </c>
      <c r="V19" s="302" t="s">
        <v>180</v>
      </c>
      <c r="W19" s="302"/>
      <c r="X19" s="302"/>
      <c r="Y19" s="302"/>
      <c r="Z19" s="44" t="s">
        <v>169</v>
      </c>
      <c r="AA19" s="45">
        <v>0</v>
      </c>
    </row>
    <row r="20" spans="1:27" ht="12" customHeight="1">
      <c r="A20" s="280"/>
      <c r="B20" s="27"/>
      <c r="C20" s="27"/>
      <c r="D20" s="27"/>
      <c r="E20" s="27"/>
      <c r="F20" s="27"/>
      <c r="G20" s="27"/>
      <c r="H20" s="27"/>
      <c r="I20" s="27"/>
      <c r="K20" s="300" t="s">
        <v>181</v>
      </c>
      <c r="L20" s="300"/>
      <c r="M20" s="188">
        <v>0</v>
      </c>
      <c r="N20" s="188">
        <v>0</v>
      </c>
      <c r="O20" s="194"/>
      <c r="P20" s="305" t="s">
        <v>305</v>
      </c>
      <c r="Q20" s="305"/>
      <c r="R20" s="305"/>
      <c r="S20" s="305"/>
      <c r="T20" s="305"/>
      <c r="U20" s="43">
        <v>7</v>
      </c>
      <c r="V20" s="302" t="s">
        <v>183</v>
      </c>
      <c r="W20" s="302"/>
      <c r="X20" s="302"/>
      <c r="Y20" s="302"/>
      <c r="Z20" s="44" t="s">
        <v>169</v>
      </c>
      <c r="AA20" s="47">
        <v>0</v>
      </c>
    </row>
    <row r="21" spans="1:27" ht="12" customHeight="1">
      <c r="A21" s="280"/>
      <c r="B21" s="27"/>
      <c r="C21" s="27"/>
      <c r="D21" s="27"/>
      <c r="E21" s="27"/>
      <c r="F21" s="27"/>
      <c r="G21" s="27"/>
      <c r="I21" s="27"/>
      <c r="K21" s="193"/>
      <c r="L21" s="194"/>
      <c r="M21" s="194"/>
      <c r="N21" s="194"/>
      <c r="O21" s="194"/>
      <c r="P21" s="195"/>
      <c r="Q21" s="194"/>
      <c r="R21" s="194"/>
      <c r="S21" s="194"/>
      <c r="T21" s="196"/>
      <c r="U21" s="43">
        <v>8</v>
      </c>
      <c r="V21" s="302" t="s">
        <v>184</v>
      </c>
      <c r="W21" s="302"/>
      <c r="X21" s="302"/>
      <c r="Y21" s="302"/>
      <c r="Z21" s="44" t="s">
        <v>169</v>
      </c>
      <c r="AA21" s="45">
        <v>0</v>
      </c>
    </row>
    <row r="22" spans="1:27" ht="12" customHeight="1">
      <c r="A22" s="280"/>
      <c r="B22" s="27" t="s">
        <v>157</v>
      </c>
      <c r="D22" s="27"/>
      <c r="E22" s="27"/>
      <c r="F22" s="27"/>
      <c r="G22" s="27"/>
      <c r="H22" s="27" t="s">
        <v>157</v>
      </c>
      <c r="I22" s="27"/>
      <c r="K22" s="300" t="s">
        <v>185</v>
      </c>
      <c r="L22" s="300"/>
      <c r="M22" s="188">
        <v>0</v>
      </c>
      <c r="N22" s="188">
        <v>8</v>
      </c>
      <c r="O22" s="348" t="s">
        <v>306</v>
      </c>
      <c r="P22" s="349"/>
      <c r="Q22" s="349"/>
      <c r="R22" s="349"/>
      <c r="S22" s="349"/>
      <c r="T22" s="305"/>
      <c r="U22" s="43"/>
      <c r="V22" s="302" t="s">
        <v>187</v>
      </c>
      <c r="W22" s="302"/>
      <c r="X22" s="302"/>
      <c r="Y22" s="302"/>
      <c r="Z22" s="44" t="s">
        <v>169</v>
      </c>
      <c r="AA22" s="45">
        <v>0</v>
      </c>
    </row>
    <row r="23" spans="1:27" ht="12" customHeight="1">
      <c r="A23" s="280"/>
      <c r="B23" s="27"/>
      <c r="C23" s="27"/>
      <c r="D23" s="27"/>
      <c r="E23" s="27"/>
      <c r="F23" s="27"/>
      <c r="G23" s="27"/>
      <c r="H23" s="27"/>
      <c r="I23" s="27"/>
      <c r="K23" s="193"/>
      <c r="L23" s="194"/>
      <c r="M23" s="194"/>
      <c r="N23" s="194"/>
      <c r="O23" s="194"/>
      <c r="P23" s="195"/>
      <c r="Q23" s="194"/>
      <c r="R23" s="194"/>
      <c r="S23" s="194"/>
      <c r="T23" s="196"/>
      <c r="U23" s="43">
        <v>9</v>
      </c>
      <c r="V23" s="302" t="s">
        <v>188</v>
      </c>
      <c r="W23" s="302"/>
      <c r="X23" s="302"/>
      <c r="Y23" s="302"/>
      <c r="Z23" s="44" t="s">
        <v>169</v>
      </c>
      <c r="AA23" s="45">
        <v>0</v>
      </c>
    </row>
    <row r="24" spans="1:27" ht="12" customHeight="1">
      <c r="A24" s="280"/>
      <c r="B24" s="27"/>
      <c r="C24" s="27"/>
      <c r="D24" s="27"/>
      <c r="E24" s="27"/>
      <c r="F24" s="27"/>
      <c r="G24" s="27"/>
      <c r="H24" s="27"/>
      <c r="I24" s="27"/>
      <c r="K24" s="193" t="s">
        <v>189</v>
      </c>
      <c r="L24" s="194"/>
      <c r="M24" s="188">
        <v>4</v>
      </c>
      <c r="N24" s="188">
        <v>5</v>
      </c>
      <c r="O24" s="188">
        <v>0</v>
      </c>
      <c r="P24" s="301" t="s">
        <v>307</v>
      </c>
      <c r="Q24" s="301"/>
      <c r="R24" s="301"/>
      <c r="S24" s="301"/>
      <c r="T24" s="301"/>
      <c r="U24" s="43">
        <v>10</v>
      </c>
      <c r="V24" s="302" t="s">
        <v>190</v>
      </c>
      <c r="W24" s="302"/>
      <c r="X24" s="302"/>
      <c r="Y24" s="302"/>
      <c r="Z24" s="44" t="s">
        <v>169</v>
      </c>
      <c r="AA24" s="45">
        <v>0</v>
      </c>
    </row>
    <row r="25" spans="1:27" ht="12" customHeight="1">
      <c r="A25" s="280"/>
      <c r="B25" s="306" t="s">
        <v>191</v>
      </c>
      <c r="C25" s="306"/>
      <c r="D25" s="306"/>
      <c r="E25" s="306"/>
      <c r="F25" s="306"/>
      <c r="G25" s="306"/>
      <c r="H25" s="306"/>
      <c r="I25" s="306"/>
      <c r="K25" s="197"/>
      <c r="L25" s="198"/>
      <c r="M25" s="198"/>
      <c r="N25" s="198"/>
      <c r="O25" s="198"/>
      <c r="P25" s="199"/>
      <c r="Q25" s="199"/>
      <c r="R25" s="199"/>
      <c r="S25" s="199"/>
      <c r="T25" s="200"/>
      <c r="U25" s="43">
        <v>11</v>
      </c>
      <c r="V25" s="302" t="s">
        <v>192</v>
      </c>
      <c r="W25" s="302"/>
      <c r="X25" s="302"/>
      <c r="Y25" s="302"/>
      <c r="Z25" s="44" t="s">
        <v>169</v>
      </c>
      <c r="AA25" s="45">
        <v>0</v>
      </c>
    </row>
    <row r="26" spans="1:27" ht="13.5" customHeight="1">
      <c r="A26" s="280"/>
      <c r="B26" s="48"/>
      <c r="C26" s="27"/>
      <c r="D26" s="27"/>
      <c r="E26" s="27"/>
      <c r="F26" s="27"/>
      <c r="G26" s="27"/>
      <c r="H26" s="27"/>
      <c r="I26" s="27"/>
      <c r="K26" s="310" t="s">
        <v>193</v>
      </c>
      <c r="L26" s="310"/>
      <c r="M26" s="310"/>
      <c r="N26" s="311" t="s">
        <v>194</v>
      </c>
      <c r="O26" s="312" t="s">
        <v>195</v>
      </c>
      <c r="P26" s="312"/>
      <c r="Q26" s="312"/>
      <c r="R26" s="312"/>
      <c r="S26" s="311" t="s">
        <v>196</v>
      </c>
      <c r="T26" s="313"/>
      <c r="U26" s="49">
        <v>12</v>
      </c>
      <c r="V26" s="302" t="s">
        <v>197</v>
      </c>
      <c r="W26" s="302"/>
      <c r="X26" s="302"/>
      <c r="Y26" s="302"/>
      <c r="Z26" s="44" t="s">
        <v>169</v>
      </c>
      <c r="AA26" s="45">
        <v>0</v>
      </c>
    </row>
    <row r="27" spans="1:27" ht="13.5" customHeight="1">
      <c r="A27" s="280"/>
      <c r="B27" s="50" t="s">
        <v>198</v>
      </c>
      <c r="C27" s="50"/>
      <c r="D27" s="50"/>
      <c r="E27" s="50"/>
      <c r="F27" s="50"/>
      <c r="G27" s="50"/>
      <c r="H27" s="50"/>
      <c r="I27" s="50"/>
      <c r="K27" s="310"/>
      <c r="L27" s="310"/>
      <c r="M27" s="310"/>
      <c r="N27" s="311"/>
      <c r="O27" s="312"/>
      <c r="P27" s="312"/>
      <c r="Q27" s="312"/>
      <c r="R27" s="312"/>
      <c r="S27" s="311"/>
      <c r="T27" s="313"/>
      <c r="U27" s="49">
        <v>13</v>
      </c>
      <c r="V27" s="302" t="s">
        <v>199</v>
      </c>
      <c r="W27" s="302"/>
      <c r="X27" s="302"/>
      <c r="Y27" s="302"/>
      <c r="Z27" s="44" t="s">
        <v>169</v>
      </c>
      <c r="AA27" s="45">
        <v>0</v>
      </c>
    </row>
    <row r="28" spans="1:27" ht="13.5" customHeight="1">
      <c r="A28" s="280"/>
      <c r="B28" s="50" t="s">
        <v>200</v>
      </c>
      <c r="C28" s="50"/>
      <c r="D28" s="50"/>
      <c r="E28" s="50"/>
      <c r="F28" s="50"/>
      <c r="G28" s="50"/>
      <c r="H28" s="50"/>
      <c r="I28" s="50"/>
      <c r="K28" s="307" t="s">
        <v>201</v>
      </c>
      <c r="L28" s="307"/>
      <c r="M28" s="307"/>
      <c r="N28" s="307"/>
      <c r="O28" s="307"/>
      <c r="P28" s="308">
        <v>2</v>
      </c>
      <c r="Q28" s="308">
        <v>0</v>
      </c>
      <c r="R28" s="308">
        <v>4</v>
      </c>
      <c r="S28" s="309">
        <v>9</v>
      </c>
      <c r="T28" s="201"/>
      <c r="U28" s="49">
        <v>14</v>
      </c>
      <c r="V28" s="302" t="s">
        <v>202</v>
      </c>
      <c r="W28" s="302"/>
      <c r="X28" s="302"/>
      <c r="Y28" s="302"/>
      <c r="Z28" s="44" t="s">
        <v>169</v>
      </c>
      <c r="AA28" s="45">
        <v>0</v>
      </c>
    </row>
    <row r="29" spans="1:27" ht="13.5" customHeight="1">
      <c r="A29" s="280"/>
      <c r="B29" s="50" t="s">
        <v>203</v>
      </c>
      <c r="C29" s="50"/>
      <c r="D29" s="50"/>
      <c r="E29" s="50"/>
      <c r="F29" s="50"/>
      <c r="G29" s="50"/>
      <c r="H29" s="50"/>
      <c r="I29" s="50"/>
      <c r="K29" s="307"/>
      <c r="L29" s="307"/>
      <c r="M29" s="307"/>
      <c r="N29" s="307"/>
      <c r="O29" s="307"/>
      <c r="P29" s="308"/>
      <c r="Q29" s="308"/>
      <c r="R29" s="308"/>
      <c r="S29" s="309"/>
      <c r="T29" s="202"/>
      <c r="U29" s="49">
        <v>15</v>
      </c>
      <c r="V29" s="302" t="s">
        <v>204</v>
      </c>
      <c r="W29" s="302"/>
      <c r="X29" s="302"/>
      <c r="Y29" s="302"/>
      <c r="Z29" s="44" t="s">
        <v>169</v>
      </c>
      <c r="AA29" s="45">
        <v>0</v>
      </c>
    </row>
    <row r="30" spans="1:27" ht="12.95" customHeight="1">
      <c r="A30" s="280"/>
      <c r="C30" s="50"/>
      <c r="D30" s="50"/>
      <c r="E30" s="50"/>
      <c r="F30" s="50"/>
      <c r="G30" s="50"/>
      <c r="H30" s="50"/>
      <c r="I30" s="50"/>
      <c r="K30" s="51" t="s">
        <v>205</v>
      </c>
      <c r="L30" s="52"/>
      <c r="M30" s="52"/>
      <c r="N30" s="52"/>
      <c r="O30" s="52"/>
      <c r="P30" s="314">
        <f ca="1">'Bill interest'!G21</f>
        <v>6809</v>
      </c>
      <c r="Q30" s="314"/>
      <c r="R30" s="314"/>
      <c r="S30" s="314"/>
      <c r="T30" s="314"/>
      <c r="U30" s="49">
        <v>16</v>
      </c>
      <c r="V30" s="302" t="s">
        <v>206</v>
      </c>
      <c r="W30" s="302"/>
      <c r="X30" s="302"/>
      <c r="Y30" s="302"/>
      <c r="Z30" s="44" t="s">
        <v>169</v>
      </c>
      <c r="AA30" s="45">
        <v>0</v>
      </c>
    </row>
    <row r="31" spans="1:27" ht="12.95" customHeight="1">
      <c r="A31" s="280"/>
      <c r="B31" s="53"/>
      <c r="C31" s="50"/>
      <c r="D31" s="50"/>
      <c r="E31" s="50"/>
      <c r="F31" s="50"/>
      <c r="G31" s="50"/>
      <c r="H31" s="50"/>
      <c r="I31" s="50"/>
      <c r="K31" s="51" t="s">
        <v>207</v>
      </c>
      <c r="L31" s="38"/>
      <c r="M31" s="38"/>
      <c r="N31" s="38"/>
      <c r="O31" s="38"/>
      <c r="P31" s="315">
        <v>0</v>
      </c>
      <c r="Q31" s="315"/>
      <c r="R31" s="315"/>
      <c r="S31" s="315"/>
      <c r="T31" s="315"/>
      <c r="U31" s="49">
        <v>17</v>
      </c>
      <c r="V31" s="302" t="s">
        <v>208</v>
      </c>
      <c r="W31" s="302"/>
      <c r="X31" s="302"/>
      <c r="Y31" s="302"/>
      <c r="Z31" s="44" t="s">
        <v>169</v>
      </c>
      <c r="AA31" s="45">
        <v>0</v>
      </c>
    </row>
    <row r="32" spans="1:27" ht="12.95" customHeight="1">
      <c r="A32" s="280"/>
      <c r="B32" s="50"/>
      <c r="C32" s="50"/>
      <c r="D32" s="50"/>
      <c r="E32" s="50"/>
      <c r="F32" s="50"/>
      <c r="G32" s="50"/>
      <c r="H32" s="50"/>
      <c r="I32" s="50"/>
      <c r="K32" s="51" t="s">
        <v>209</v>
      </c>
      <c r="L32" s="35"/>
      <c r="M32" s="35"/>
      <c r="N32" s="35"/>
      <c r="O32" s="38" t="s">
        <v>210</v>
      </c>
      <c r="P32" s="315">
        <v>0</v>
      </c>
      <c r="Q32" s="315"/>
      <c r="R32" s="315"/>
      <c r="S32" s="315"/>
      <c r="T32" s="315"/>
      <c r="U32" s="49">
        <v>18</v>
      </c>
      <c r="V32" s="302" t="s">
        <v>211</v>
      </c>
      <c r="W32" s="302"/>
      <c r="X32" s="302"/>
      <c r="Y32" s="302"/>
      <c r="Z32" s="44" t="s">
        <v>169</v>
      </c>
      <c r="AA32" s="45">
        <v>0</v>
      </c>
    </row>
    <row r="33" spans="1:27" ht="12.95" customHeight="1">
      <c r="A33" s="280"/>
      <c r="B33" s="50"/>
      <c r="C33" s="50"/>
      <c r="D33" s="50"/>
      <c r="E33" s="50"/>
      <c r="F33" s="50"/>
      <c r="G33" s="50"/>
      <c r="H33" s="50"/>
      <c r="I33" s="50"/>
      <c r="K33" s="51" t="s">
        <v>212</v>
      </c>
      <c r="L33" s="35"/>
      <c r="M33" s="35"/>
      <c r="N33" s="35"/>
      <c r="O33" s="38" t="s">
        <v>210</v>
      </c>
      <c r="P33" s="315">
        <v>0</v>
      </c>
      <c r="Q33" s="315"/>
      <c r="R33" s="315"/>
      <c r="S33" s="315"/>
      <c r="T33" s="315"/>
      <c r="U33" s="49">
        <v>19</v>
      </c>
      <c r="V33" s="302" t="s">
        <v>213</v>
      </c>
      <c r="W33" s="302"/>
      <c r="X33" s="302"/>
      <c r="Y33" s="302"/>
      <c r="Z33" s="44" t="s">
        <v>169</v>
      </c>
      <c r="AA33" s="45">
        <v>0</v>
      </c>
    </row>
    <row r="34" spans="1:27" ht="12.95" customHeight="1">
      <c r="A34" s="280"/>
      <c r="B34" s="50"/>
      <c r="C34" s="50"/>
      <c r="D34" s="50"/>
      <c r="E34" s="50"/>
      <c r="F34" s="50"/>
      <c r="G34" s="50"/>
      <c r="H34" s="50"/>
      <c r="I34" s="50"/>
      <c r="K34" s="51" t="s">
        <v>214</v>
      </c>
      <c r="L34" s="35"/>
      <c r="M34" s="35"/>
      <c r="N34" s="35"/>
      <c r="O34" s="38" t="s">
        <v>210</v>
      </c>
      <c r="P34" s="315">
        <v>0</v>
      </c>
      <c r="Q34" s="315"/>
      <c r="R34" s="315"/>
      <c r="S34" s="315"/>
      <c r="T34" s="315"/>
      <c r="U34" s="49">
        <v>20</v>
      </c>
      <c r="V34" s="302" t="s">
        <v>215</v>
      </c>
      <c r="W34" s="302"/>
      <c r="X34" s="302"/>
      <c r="Y34" s="302"/>
      <c r="Z34" s="44" t="s">
        <v>169</v>
      </c>
      <c r="AA34" s="45">
        <v>0</v>
      </c>
    </row>
    <row r="35" spans="1:27" ht="12.95" customHeight="1">
      <c r="A35" s="280"/>
      <c r="B35" s="54"/>
      <c r="K35" s="51" t="s">
        <v>216</v>
      </c>
      <c r="L35" s="35"/>
      <c r="M35" s="35"/>
      <c r="N35" s="35"/>
      <c r="O35" s="38" t="s">
        <v>210</v>
      </c>
      <c r="P35" s="315">
        <v>0</v>
      </c>
      <c r="Q35" s="315"/>
      <c r="R35" s="315"/>
      <c r="S35" s="315"/>
      <c r="T35" s="315"/>
      <c r="U35" s="49">
        <v>21</v>
      </c>
      <c r="V35" s="302" t="s">
        <v>217</v>
      </c>
      <c r="W35" s="302"/>
      <c r="X35" s="302"/>
      <c r="Y35" s="302"/>
      <c r="Z35" s="44" t="s">
        <v>169</v>
      </c>
      <c r="AA35" s="45">
        <v>0</v>
      </c>
    </row>
    <row r="36" spans="1:27" ht="12.95" customHeight="1">
      <c r="A36" s="280"/>
      <c r="B36" s="54"/>
      <c r="H36" s="17" t="s">
        <v>157</v>
      </c>
      <c r="K36" s="51" t="s">
        <v>218</v>
      </c>
      <c r="L36" s="35"/>
      <c r="M36" s="35"/>
      <c r="N36" s="35"/>
      <c r="O36" s="38" t="s">
        <v>210</v>
      </c>
      <c r="P36" s="315">
        <v>0</v>
      </c>
      <c r="Q36" s="315"/>
      <c r="R36" s="315"/>
      <c r="S36" s="315"/>
      <c r="T36" s="315"/>
      <c r="U36" s="49">
        <v>22</v>
      </c>
      <c r="V36" s="302" t="s">
        <v>219</v>
      </c>
      <c r="W36" s="302"/>
      <c r="X36" s="302"/>
      <c r="Y36" s="302"/>
      <c r="Z36" s="44" t="s">
        <v>169</v>
      </c>
      <c r="AA36" s="45">
        <v>0</v>
      </c>
    </row>
    <row r="37" spans="1:27" ht="12.95" customHeight="1">
      <c r="A37" s="280"/>
      <c r="B37" s="317" t="s">
        <v>220</v>
      </c>
      <c r="C37" s="317"/>
      <c r="D37" s="317"/>
      <c r="E37" s="317"/>
      <c r="F37" s="317"/>
      <c r="G37" s="317"/>
      <c r="H37" s="317"/>
      <c r="I37" s="317"/>
      <c r="K37" s="51" t="s">
        <v>221</v>
      </c>
      <c r="L37" s="35"/>
      <c r="M37" s="35"/>
      <c r="N37" s="35"/>
      <c r="O37" s="38" t="s">
        <v>210</v>
      </c>
      <c r="P37" s="315">
        <v>0</v>
      </c>
      <c r="Q37" s="315"/>
      <c r="R37" s="315"/>
      <c r="S37" s="315"/>
      <c r="T37" s="315"/>
      <c r="U37" s="318" t="s">
        <v>222</v>
      </c>
      <c r="V37" s="318"/>
      <c r="W37" s="318"/>
      <c r="X37" s="318"/>
      <c r="Y37" s="55"/>
      <c r="Z37" s="44" t="s">
        <v>169</v>
      </c>
      <c r="AA37" s="45">
        <f>SUM(AA14:AA36)</f>
        <v>0</v>
      </c>
    </row>
    <row r="38" spans="1:27" ht="12.95" customHeight="1">
      <c r="B38" s="316" t="s">
        <v>223</v>
      </c>
      <c r="C38" s="316"/>
      <c r="D38" s="316"/>
      <c r="E38" s="316"/>
      <c r="F38" s="316"/>
      <c r="G38" s="316"/>
      <c r="H38" s="316"/>
      <c r="I38" s="316"/>
      <c r="K38" s="51" t="s">
        <v>224</v>
      </c>
      <c r="L38" s="35"/>
      <c r="M38" s="35"/>
      <c r="N38" s="35"/>
      <c r="O38" s="38" t="s">
        <v>210</v>
      </c>
      <c r="P38" s="315">
        <f ca="1">SUM(P30:P37)</f>
        <v>6809</v>
      </c>
      <c r="Q38" s="315"/>
      <c r="R38" s="315"/>
      <c r="S38" s="315"/>
      <c r="T38" s="315"/>
      <c r="U38" s="56"/>
      <c r="V38" s="57"/>
      <c r="W38" s="57"/>
      <c r="X38" s="57"/>
      <c r="Y38" s="58"/>
      <c r="Z38" s="57"/>
      <c r="AA38" s="59"/>
    </row>
    <row r="39" spans="1:27" ht="12.95" customHeight="1">
      <c r="K39" s="51" t="s">
        <v>225</v>
      </c>
      <c r="L39" s="38"/>
      <c r="M39" s="38"/>
      <c r="N39" s="35"/>
      <c r="O39" s="38" t="s">
        <v>210</v>
      </c>
      <c r="P39" s="322">
        <f>(AA37)</f>
        <v>0</v>
      </c>
      <c r="Q39" s="322"/>
      <c r="R39" s="322"/>
      <c r="S39" s="322"/>
      <c r="T39" s="322"/>
      <c r="U39" s="323" t="s">
        <v>226</v>
      </c>
      <c r="V39" s="323"/>
      <c r="W39" s="323"/>
      <c r="X39" s="323"/>
      <c r="Y39" s="323"/>
      <c r="Z39" s="61" t="s">
        <v>169</v>
      </c>
      <c r="AA39" s="46"/>
    </row>
    <row r="40" spans="1:27" ht="12.95" customHeight="1">
      <c r="K40" s="62" t="s">
        <v>227</v>
      </c>
      <c r="L40" s="63"/>
      <c r="M40" s="63"/>
      <c r="N40" s="64"/>
      <c r="O40" s="65" t="s">
        <v>210</v>
      </c>
      <c r="P40" s="324">
        <f ca="1">SUM(P38-P39)</f>
        <v>6809</v>
      </c>
      <c r="Q40" s="324"/>
      <c r="R40" s="324"/>
      <c r="S40" s="324"/>
      <c r="T40" s="324"/>
      <c r="U40" s="60"/>
      <c r="V40" s="31"/>
      <c r="W40" s="31"/>
      <c r="X40" s="31"/>
      <c r="Y40" s="31"/>
      <c r="Z40" s="31"/>
      <c r="AA40" s="46"/>
    </row>
    <row r="41" spans="1:27" ht="14.25" customHeight="1">
      <c r="K41" s="51" t="s">
        <v>228</v>
      </c>
      <c r="L41" s="35"/>
      <c r="M41" s="35"/>
      <c r="N41" s="35"/>
      <c r="O41" s="35"/>
      <c r="P41" s="35"/>
      <c r="Q41" s="38"/>
      <c r="R41" s="38"/>
      <c r="S41" s="35"/>
      <c r="T41" s="35"/>
      <c r="U41" s="60"/>
      <c r="V41" s="31"/>
      <c r="W41" s="31"/>
      <c r="X41" s="38"/>
      <c r="Y41" s="38"/>
      <c r="Z41" s="38"/>
      <c r="AA41" s="46"/>
    </row>
    <row r="42" spans="1:27" ht="13.5" customHeight="1">
      <c r="K42" s="325" t="str">
        <f ca="1">Numbers!B11</f>
        <v>(Six Thousand Eight Hundred and Nine rupees only)</v>
      </c>
      <c r="L42" s="325"/>
      <c r="M42" s="325"/>
      <c r="N42" s="325"/>
      <c r="O42" s="325"/>
      <c r="P42" s="325"/>
      <c r="Q42" s="325"/>
      <c r="R42" s="325"/>
      <c r="S42" s="325"/>
      <c r="T42" s="325"/>
      <c r="U42" s="66"/>
      <c r="V42" s="67"/>
      <c r="W42" s="67"/>
      <c r="X42" s="68"/>
      <c r="Y42" s="67"/>
      <c r="Z42" s="67"/>
      <c r="AA42" s="69"/>
    </row>
    <row r="43" spans="1:27" ht="15.75" customHeight="1">
      <c r="K43" s="32"/>
      <c r="L43" s="32"/>
      <c r="M43" s="70"/>
      <c r="N43" s="70"/>
      <c r="O43" s="70"/>
      <c r="P43" s="70"/>
      <c r="Q43" s="70"/>
      <c r="R43" s="70"/>
      <c r="S43" s="70"/>
      <c r="T43" s="70"/>
      <c r="U43" s="38"/>
      <c r="V43" s="38"/>
      <c r="W43" s="38"/>
      <c r="X43" s="38"/>
      <c r="Y43" s="38"/>
      <c r="Z43" s="38"/>
      <c r="AA43" s="38"/>
    </row>
    <row r="44" spans="1:27">
      <c r="K44" s="39"/>
      <c r="L44" s="70"/>
      <c r="M44" s="70"/>
      <c r="N44" s="70"/>
      <c r="O44" s="70"/>
      <c r="P44" s="70"/>
      <c r="Q44" s="70"/>
      <c r="R44" s="70"/>
      <c r="S44" s="70"/>
      <c r="T44" s="70"/>
      <c r="U44" s="38"/>
      <c r="V44" s="38"/>
      <c r="W44" s="326" t="s">
        <v>229</v>
      </c>
      <c r="X44" s="326"/>
      <c r="Y44" s="326"/>
      <c r="Z44" s="326"/>
      <c r="AA44" s="38"/>
    </row>
    <row r="45" spans="1:27">
      <c r="K45" s="321" t="s">
        <v>230</v>
      </c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71"/>
    </row>
    <row r="46" spans="1:27" ht="17.25" customHeight="1">
      <c r="K46" s="64" t="s">
        <v>231</v>
      </c>
      <c r="L46" s="64"/>
      <c r="M46" s="63"/>
      <c r="N46" s="64"/>
      <c r="O46" s="30" t="s">
        <v>232</v>
      </c>
      <c r="P46" s="30"/>
      <c r="Q46" s="30"/>
      <c r="R46" s="64"/>
      <c r="S46" s="64"/>
      <c r="T46" s="64"/>
      <c r="U46" s="64"/>
      <c r="V46" s="64"/>
      <c r="W46" s="64"/>
      <c r="X46" s="64"/>
      <c r="Y46" s="64"/>
      <c r="Z46" s="64"/>
      <c r="AA46" s="63"/>
    </row>
    <row r="47" spans="1:27" ht="17.25" customHeight="1">
      <c r="K47" s="319" t="s">
        <v>233</v>
      </c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63"/>
    </row>
    <row r="48" spans="1:27" ht="17.25" customHeight="1">
      <c r="K48" s="320" t="s">
        <v>234</v>
      </c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"/>
    </row>
    <row r="49" spans="11:27" ht="13.5" customHeight="1">
      <c r="K49" s="32" t="s">
        <v>235</v>
      </c>
      <c r="L49" s="32"/>
      <c r="M49" s="32"/>
      <c r="N49" s="30" t="s">
        <v>236</v>
      </c>
      <c r="O49" s="32"/>
      <c r="P49" s="32"/>
      <c r="Q49" s="32"/>
      <c r="R49" s="30"/>
      <c r="S49" s="30"/>
      <c r="T49" s="30"/>
      <c r="U49" s="32"/>
      <c r="V49" s="32"/>
      <c r="W49" s="32"/>
      <c r="X49" s="32"/>
      <c r="Y49" s="32"/>
      <c r="Z49" s="30"/>
      <c r="AA49" s="32"/>
    </row>
    <row r="50" spans="11:27" ht="6.2" customHeight="1">
      <c r="K50" s="33"/>
      <c r="L50" s="33"/>
      <c r="M50" s="33"/>
      <c r="N50" s="33"/>
      <c r="O50" s="33"/>
      <c r="P50" s="32"/>
      <c r="Q50" s="32"/>
      <c r="R50" s="30"/>
      <c r="S50" s="30"/>
      <c r="T50" s="30"/>
      <c r="U50" s="33"/>
      <c r="V50" s="33"/>
      <c r="W50" s="33"/>
      <c r="X50" s="33"/>
      <c r="Y50" s="33"/>
      <c r="Z50" s="33"/>
      <c r="AA50" s="32"/>
    </row>
    <row r="51" spans="11:27" ht="13.5" customHeight="1">
      <c r="K51" s="30" t="s">
        <v>237</v>
      </c>
      <c r="L51" s="32"/>
      <c r="M51" s="30"/>
      <c r="N51" s="30" t="s">
        <v>238</v>
      </c>
      <c r="O51" s="30"/>
      <c r="P51" s="32"/>
      <c r="Q51" s="32"/>
      <c r="R51" s="30"/>
      <c r="S51" s="30"/>
      <c r="T51" s="32"/>
      <c r="U51" s="32"/>
      <c r="V51" s="32"/>
      <c r="W51" s="32"/>
      <c r="X51" s="32"/>
      <c r="Y51" s="32"/>
      <c r="Z51" s="30"/>
      <c r="AA51" s="32"/>
    </row>
    <row r="52" spans="11:27" ht="16.350000000000001" customHeight="1">
      <c r="K52" s="33"/>
      <c r="L52" s="33"/>
      <c r="M52" s="33"/>
      <c r="N52" s="33"/>
      <c r="O52" s="33"/>
      <c r="P52" s="32"/>
      <c r="Q52" s="32"/>
      <c r="R52" s="30"/>
      <c r="S52" s="30"/>
      <c r="T52" s="30"/>
      <c r="U52" s="30"/>
      <c r="V52" s="30"/>
      <c r="W52" s="30"/>
      <c r="X52" s="30"/>
      <c r="Y52" s="30"/>
      <c r="Z52" s="30"/>
      <c r="AA52" s="32"/>
    </row>
    <row r="53" spans="11:27">
      <c r="K53" s="72"/>
      <c r="L53" s="72"/>
      <c r="M53" s="72"/>
      <c r="N53" s="72"/>
      <c r="O53" s="72"/>
      <c r="P53" s="72"/>
      <c r="Q53" s="72"/>
      <c r="R53" s="72"/>
      <c r="S53" s="321" t="s">
        <v>239</v>
      </c>
      <c r="T53" s="321"/>
      <c r="U53" s="321"/>
      <c r="V53" s="321"/>
      <c r="W53" s="321"/>
      <c r="X53" s="321"/>
      <c r="Y53" s="321"/>
      <c r="Z53" s="321"/>
      <c r="AA53" s="71"/>
    </row>
  </sheetData>
  <sheetProtection password="DCF0" sheet="1" objects="1" scenarios="1"/>
  <mergeCells count="94">
    <mergeCell ref="K47:Z47"/>
    <mergeCell ref="K48:Z48"/>
    <mergeCell ref="S53:Z53"/>
    <mergeCell ref="P39:T39"/>
    <mergeCell ref="U39:Y39"/>
    <mergeCell ref="P40:T40"/>
    <mergeCell ref="K42:T42"/>
    <mergeCell ref="W44:Z44"/>
    <mergeCell ref="K45:Z45"/>
    <mergeCell ref="B38:I38"/>
    <mergeCell ref="P38:T38"/>
    <mergeCell ref="P33:T33"/>
    <mergeCell ref="V33:Y33"/>
    <mergeCell ref="P34:T34"/>
    <mergeCell ref="V34:Y34"/>
    <mergeCell ref="P35:T35"/>
    <mergeCell ref="V35:Y35"/>
    <mergeCell ref="P36:T36"/>
    <mergeCell ref="V36:Y36"/>
    <mergeCell ref="B37:I37"/>
    <mergeCell ref="P37:T37"/>
    <mergeCell ref="U37:X37"/>
    <mergeCell ref="P30:T30"/>
    <mergeCell ref="V30:Y30"/>
    <mergeCell ref="P31:T31"/>
    <mergeCell ref="V31:Y31"/>
    <mergeCell ref="P32:T32"/>
    <mergeCell ref="V32:Y32"/>
    <mergeCell ref="V26:Y26"/>
    <mergeCell ref="V27:Y27"/>
    <mergeCell ref="K28:O29"/>
    <mergeCell ref="P28:P29"/>
    <mergeCell ref="Q28:Q29"/>
    <mergeCell ref="R28:R29"/>
    <mergeCell ref="S28:S29"/>
    <mergeCell ref="V28:Y28"/>
    <mergeCell ref="V29:Y29"/>
    <mergeCell ref="K26:M27"/>
    <mergeCell ref="N26:N27"/>
    <mergeCell ref="O26:R27"/>
    <mergeCell ref="S26:S27"/>
    <mergeCell ref="T26:T27"/>
    <mergeCell ref="V23:Y23"/>
    <mergeCell ref="P24:T24"/>
    <mergeCell ref="V24:Y24"/>
    <mergeCell ref="B25:I25"/>
    <mergeCell ref="V25:Y25"/>
    <mergeCell ref="K20:L20"/>
    <mergeCell ref="P20:T20"/>
    <mergeCell ref="V20:Y20"/>
    <mergeCell ref="V21:Y21"/>
    <mergeCell ref="K22:L22"/>
    <mergeCell ref="V22:Y22"/>
    <mergeCell ref="O22:T22"/>
    <mergeCell ref="K16:L16"/>
    <mergeCell ref="O16:T16"/>
    <mergeCell ref="V16:Y16"/>
    <mergeCell ref="V17:Y17"/>
    <mergeCell ref="P18:T19"/>
    <mergeCell ref="V18:Y18"/>
    <mergeCell ref="V19:Y19"/>
    <mergeCell ref="N10:S10"/>
    <mergeCell ref="T10:U10"/>
    <mergeCell ref="V10:AA10"/>
    <mergeCell ref="N11:S11"/>
    <mergeCell ref="B14:C15"/>
    <mergeCell ref="D14:I15"/>
    <mergeCell ref="K14:L14"/>
    <mergeCell ref="Q14:T14"/>
    <mergeCell ref="V14:Y14"/>
    <mergeCell ref="V15:Y15"/>
    <mergeCell ref="V7:AA7"/>
    <mergeCell ref="K8:M9"/>
    <mergeCell ref="N8:S9"/>
    <mergeCell ref="T8:U8"/>
    <mergeCell ref="V8:AA8"/>
    <mergeCell ref="T9:U9"/>
    <mergeCell ref="V9:AA9"/>
    <mergeCell ref="A1:A37"/>
    <mergeCell ref="B1:I1"/>
    <mergeCell ref="K1:AA1"/>
    <mergeCell ref="K2:AA2"/>
    <mergeCell ref="K3:AA3"/>
    <mergeCell ref="K4:M5"/>
    <mergeCell ref="O4:P4"/>
    <mergeCell ref="R4:U4"/>
    <mergeCell ref="X4:AA4"/>
    <mergeCell ref="N6:Q6"/>
    <mergeCell ref="B12:D13"/>
    <mergeCell ref="E12:I13"/>
    <mergeCell ref="T6:U6"/>
    <mergeCell ref="V6:AA6"/>
    <mergeCell ref="N7:R7"/>
    <mergeCell ref="T7:U7"/>
  </mergeCells>
  <printOptions horizontalCentered="1" verticalCentered="1"/>
  <pageMargins left="0.25" right="0.25" top="0.18" bottom="0.24554455445544554" header="0.51180555555555551" footer="0.3"/>
  <pageSetup paperSize="9" scale="80" firstPageNumber="0" orientation="landscape" horizontalDpi="300" verticalDpi="300" r:id="rId1"/>
  <headerFooter alignWithMargins="0">
    <oddFooter>&amp;L&amp;"-,Italic"&amp;9www.naabadi.in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1:AG42"/>
  <sheetViews>
    <sheetView tabSelected="1" view="pageBreakPreview" topLeftCell="B1" zoomScaleSheetLayoutView="100" workbookViewId="0">
      <selection activeCell="O18" sqref="O18"/>
    </sheetView>
  </sheetViews>
  <sheetFormatPr defaultRowHeight="12.75"/>
  <cols>
    <col min="1" max="1" width="0" style="90" hidden="1" customWidth="1"/>
    <col min="2" max="3" width="7.42578125" style="90" customWidth="1"/>
    <col min="4" max="4" width="9.140625" style="90"/>
    <col min="5" max="5" width="5.28515625" style="90" customWidth="1"/>
    <col min="6" max="6" width="4.85546875" style="90" customWidth="1"/>
    <col min="7" max="7" width="7.28515625" style="90" customWidth="1"/>
    <col min="8" max="8" width="4.7109375" style="90" customWidth="1"/>
    <col min="9" max="9" width="3.7109375" style="90" customWidth="1"/>
    <col min="10" max="10" width="3" style="90" customWidth="1"/>
    <col min="11" max="11" width="2.28515625" style="90" customWidth="1"/>
    <col min="12" max="12" width="3.140625" style="90" customWidth="1"/>
    <col min="13" max="13" width="3.85546875" style="90" customWidth="1"/>
    <col min="14" max="14" width="2.85546875" style="90" customWidth="1"/>
    <col min="15" max="15" width="5.85546875" style="90" customWidth="1"/>
    <col min="16" max="16" width="10.28515625" style="90" customWidth="1"/>
    <col min="17" max="17" width="7.28515625" style="90" customWidth="1"/>
    <col min="18" max="18" width="3.85546875" style="90" customWidth="1"/>
    <col min="19" max="19" width="3" style="90" customWidth="1"/>
    <col min="20" max="20" width="3.140625" style="90" customWidth="1"/>
    <col min="21" max="21" width="3.28515625" style="90" customWidth="1"/>
    <col min="22" max="22" width="2.42578125" style="90" customWidth="1"/>
    <col min="23" max="23" width="3.7109375" style="90" customWidth="1"/>
    <col min="24" max="24" width="3.140625" style="90" customWidth="1"/>
    <col min="25" max="25" width="8" style="90" customWidth="1"/>
    <col min="26" max="26" width="3.5703125" style="90" customWidth="1"/>
    <col min="27" max="27" width="3" style="90" customWidth="1"/>
    <col min="28" max="28" width="3.140625" style="90" customWidth="1"/>
    <col min="29" max="30" width="2.7109375" style="90" customWidth="1"/>
    <col min="31" max="31" width="4.140625" style="90" customWidth="1"/>
    <col min="32" max="32" width="4.7109375" style="90" customWidth="1"/>
    <col min="33" max="33" width="3.42578125" style="90" customWidth="1"/>
    <col min="34" max="16384" width="9.140625" style="90"/>
  </cols>
  <sheetData>
    <row r="1" spans="2:33" s="91" customFormat="1" ht="14.25">
      <c r="B1" s="321" t="s">
        <v>247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92"/>
      <c r="O1" s="92"/>
      <c r="P1" s="321" t="s">
        <v>248</v>
      </c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93"/>
    </row>
    <row r="2" spans="2:33" s="91" customFormat="1" ht="14.25">
      <c r="B2" s="321" t="s">
        <v>249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92"/>
      <c r="O2" s="92"/>
      <c r="P2" s="321" t="s">
        <v>250</v>
      </c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93"/>
    </row>
    <row r="3" spans="2:33" s="91" customFormat="1" ht="19.5" customHeight="1">
      <c r="B3" s="321" t="s">
        <v>251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3"/>
    </row>
    <row r="4" spans="2:33" ht="1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 t="s">
        <v>252</v>
      </c>
      <c r="Q4" s="327" t="str">
        <f>I5</f>
        <v>5110</v>
      </c>
      <c r="R4" s="327"/>
      <c r="S4" s="327"/>
      <c r="T4" s="327"/>
      <c r="U4" s="327"/>
      <c r="V4" s="96"/>
      <c r="W4" s="97" t="s">
        <v>253</v>
      </c>
      <c r="X4" s="57"/>
      <c r="Y4" s="57"/>
      <c r="Z4" s="57"/>
      <c r="AA4" s="57"/>
      <c r="AB4" s="57"/>
      <c r="AC4" s="57"/>
      <c r="AD4" s="57"/>
      <c r="AE4" s="57"/>
      <c r="AF4" s="98"/>
      <c r="AG4" s="1"/>
    </row>
    <row r="5" spans="2:33" ht="18.75" customHeight="1">
      <c r="B5" s="32" t="s">
        <v>254</v>
      </c>
      <c r="C5" s="94"/>
      <c r="D5" s="329">
        <f>DATA!F4</f>
        <v>5110308014</v>
      </c>
      <c r="E5" s="329"/>
      <c r="F5" s="30" t="s">
        <v>255</v>
      </c>
      <c r="G5" s="94"/>
      <c r="H5" s="94"/>
      <c r="I5" s="329" t="str">
        <f>LEFT(D5,4)</f>
        <v>5110</v>
      </c>
      <c r="J5" s="329"/>
      <c r="K5" s="329"/>
      <c r="L5" s="329"/>
      <c r="M5" s="94"/>
      <c r="N5" s="94"/>
      <c r="O5" s="94"/>
      <c r="P5" s="95"/>
      <c r="Q5" s="99"/>
      <c r="R5" s="100"/>
      <c r="S5" s="100"/>
      <c r="T5" s="100"/>
      <c r="U5" s="101"/>
      <c r="V5" s="96"/>
      <c r="W5" s="102"/>
      <c r="X5" s="31"/>
      <c r="Y5" s="57"/>
      <c r="Z5" s="57"/>
      <c r="AA5" s="57"/>
      <c r="AB5" s="57"/>
      <c r="AC5" s="57"/>
      <c r="AD5" s="57"/>
      <c r="AE5" s="57"/>
      <c r="AF5" s="103"/>
      <c r="AG5" s="1"/>
    </row>
    <row r="6" spans="2:33" s="104" customFormat="1" ht="15.75" customHeight="1">
      <c r="B6" s="32" t="s">
        <v>256</v>
      </c>
      <c r="C6" s="32"/>
      <c r="D6" s="330" t="str">
        <f>DATA!C4</f>
        <v>Head Master</v>
      </c>
      <c r="E6" s="330"/>
      <c r="F6" s="32" t="s">
        <v>257</v>
      </c>
      <c r="G6" s="32"/>
      <c r="I6" s="330" t="str">
        <f>DATA!F5</f>
        <v>STO NANDIGAMA</v>
      </c>
      <c r="J6" s="330"/>
      <c r="K6" s="330"/>
      <c r="L6" s="330"/>
      <c r="M6" s="330"/>
      <c r="N6" s="32"/>
      <c r="O6" s="32"/>
      <c r="P6" s="105" t="s">
        <v>258</v>
      </c>
      <c r="Q6" s="331" t="str">
        <f>I6</f>
        <v>STO NANDIGAMA</v>
      </c>
      <c r="R6" s="331"/>
      <c r="S6" s="331"/>
      <c r="T6" s="331"/>
      <c r="U6" s="331"/>
      <c r="V6" s="40"/>
      <c r="W6" s="332" t="s">
        <v>259</v>
      </c>
      <c r="X6" s="332"/>
      <c r="Y6" s="292"/>
      <c r="Z6" s="292"/>
      <c r="AA6" s="292"/>
      <c r="AB6" s="292"/>
      <c r="AC6" s="292"/>
      <c r="AD6" s="292"/>
      <c r="AE6" s="292"/>
      <c r="AF6" s="106"/>
      <c r="AG6" s="107"/>
    </row>
    <row r="7" spans="2:33" s="104" customFormat="1" ht="8.25" customHeight="1">
      <c r="B7" s="32"/>
      <c r="C7" s="32"/>
      <c r="D7" s="333"/>
      <c r="E7" s="333"/>
      <c r="F7" s="333"/>
      <c r="G7" s="32"/>
      <c r="H7" s="32"/>
      <c r="I7" s="32"/>
      <c r="J7" s="32"/>
      <c r="K7" s="32"/>
      <c r="L7" s="32"/>
      <c r="M7" s="32"/>
      <c r="N7" s="32"/>
      <c r="O7" s="32"/>
      <c r="P7" s="40"/>
      <c r="Q7" s="38"/>
      <c r="R7" s="38"/>
      <c r="S7" s="38"/>
      <c r="T7" s="38"/>
      <c r="U7" s="38"/>
      <c r="V7" s="40"/>
      <c r="W7" s="332"/>
      <c r="X7" s="332"/>
      <c r="Y7" s="292"/>
      <c r="Z7" s="292"/>
      <c r="AA7" s="292"/>
      <c r="AB7" s="292"/>
      <c r="AC7" s="292"/>
      <c r="AD7" s="292"/>
      <c r="AE7" s="292"/>
      <c r="AF7" s="106"/>
      <c r="AG7" s="107"/>
    </row>
    <row r="8" spans="2:33" s="104" customFormat="1" ht="21" customHeight="1">
      <c r="B8" s="32" t="s">
        <v>260</v>
      </c>
      <c r="C8" s="32"/>
      <c r="D8" s="33"/>
      <c r="E8" s="33"/>
      <c r="F8" s="33"/>
      <c r="G8" s="32"/>
      <c r="H8" s="32"/>
      <c r="I8" s="32"/>
      <c r="J8" s="32"/>
      <c r="K8" s="32"/>
      <c r="L8" s="32"/>
      <c r="M8" s="32"/>
      <c r="N8" s="32"/>
      <c r="O8" s="32"/>
      <c r="P8" s="40" t="s">
        <v>2</v>
      </c>
      <c r="Q8" s="329">
        <f>D5</f>
        <v>5110308014</v>
      </c>
      <c r="R8" s="329"/>
      <c r="S8" s="329"/>
      <c r="T8" s="329"/>
      <c r="U8" s="329"/>
      <c r="V8" s="40"/>
      <c r="W8" s="108"/>
      <c r="X8" s="109"/>
      <c r="Y8" s="109"/>
      <c r="Z8" s="109"/>
      <c r="AA8" s="109"/>
      <c r="AB8" s="109"/>
      <c r="AC8" s="109"/>
      <c r="AD8" s="109"/>
      <c r="AE8" s="109"/>
      <c r="AF8" s="65"/>
      <c r="AG8" s="107"/>
    </row>
    <row r="9" spans="2:33" s="104" customFormat="1" ht="20.100000000000001" customHeight="1">
      <c r="B9" s="32" t="s">
        <v>261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0" t="s">
        <v>262</v>
      </c>
      <c r="Q9" s="30"/>
      <c r="R9" s="328" t="str">
        <f>D6</f>
        <v>Head Master</v>
      </c>
      <c r="S9" s="328"/>
      <c r="T9" s="328"/>
      <c r="U9" s="328"/>
      <c r="V9" s="328"/>
      <c r="W9" s="30" t="s">
        <v>263</v>
      </c>
      <c r="X9" s="35"/>
      <c r="Y9" s="35"/>
      <c r="Z9" s="334" t="str">
        <f>DATA!C5</f>
        <v>Z PH School,Rudravaram</v>
      </c>
      <c r="AA9" s="334"/>
      <c r="AB9" s="334"/>
      <c r="AC9" s="334"/>
      <c r="AD9" s="334"/>
      <c r="AE9" s="334"/>
      <c r="AF9" s="334"/>
      <c r="AG9" s="110"/>
    </row>
    <row r="10" spans="2:33" s="104" customFormat="1" ht="12" customHeight="1">
      <c r="B10" s="32" t="str">
        <f>DATA!H5</f>
        <v>SBI NANDIGAMA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8"/>
      <c r="AB10" s="328"/>
      <c r="AC10" s="328"/>
      <c r="AD10" s="328"/>
      <c r="AE10" s="328"/>
      <c r="AF10" s="328"/>
    </row>
    <row r="11" spans="2:33" s="104" customFormat="1" ht="14.25" customHeight="1">
      <c r="B11" s="336"/>
      <c r="C11" s="336"/>
      <c r="D11" s="33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 t="s">
        <v>264</v>
      </c>
      <c r="Q11" s="32"/>
      <c r="R11" s="32"/>
      <c r="S11" s="337">
        <f>DATA!H4</f>
        <v>882</v>
      </c>
      <c r="T11" s="337"/>
      <c r="U11" s="337"/>
      <c r="V11" s="34"/>
      <c r="W11" s="30" t="s">
        <v>265</v>
      </c>
      <c r="X11" s="30"/>
      <c r="Y11" s="33"/>
      <c r="Z11" s="334" t="str">
        <f>DATA!H5</f>
        <v>SBI NANDIGAMA</v>
      </c>
      <c r="AA11" s="334"/>
      <c r="AB11" s="334"/>
      <c r="AC11" s="334"/>
      <c r="AD11" s="334"/>
      <c r="AE11" s="334"/>
      <c r="AF11" s="334"/>
      <c r="AG11" s="107"/>
    </row>
    <row r="12" spans="2:33" s="104" customFormat="1" ht="13.5" customHeight="1">
      <c r="N12" s="32"/>
      <c r="O12" s="32"/>
      <c r="P12" s="32"/>
      <c r="Q12" s="32"/>
      <c r="R12" s="32"/>
      <c r="S12" s="34"/>
      <c r="T12" s="34"/>
      <c r="U12" s="34"/>
      <c r="V12" s="34"/>
      <c r="W12" s="32"/>
      <c r="X12" s="32"/>
      <c r="Y12" s="32"/>
      <c r="Z12" s="334"/>
      <c r="AA12" s="334"/>
      <c r="AB12" s="334"/>
      <c r="AC12" s="334"/>
      <c r="AD12" s="334"/>
      <c r="AE12" s="334"/>
      <c r="AF12" s="334"/>
      <c r="AG12" s="107"/>
    </row>
    <row r="13" spans="2:33" s="104" customFormat="1" ht="18" customHeight="1">
      <c r="B13" s="111" t="s">
        <v>266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0"/>
      <c r="O13" s="38"/>
      <c r="P13" s="32" t="s">
        <v>267</v>
      </c>
      <c r="Q13" s="32"/>
      <c r="R13" s="188">
        <v>2</v>
      </c>
      <c r="S13" s="188">
        <v>0</v>
      </c>
      <c r="T13" s="188">
        <v>4</v>
      </c>
      <c r="U13" s="188">
        <v>9</v>
      </c>
      <c r="V13" s="32"/>
      <c r="W13" s="188">
        <v>0</v>
      </c>
      <c r="X13" s="188">
        <v>3</v>
      </c>
      <c r="Y13" s="32"/>
      <c r="Z13" s="188">
        <v>1</v>
      </c>
      <c r="AA13" s="188">
        <v>0</v>
      </c>
      <c r="AB13" s="188">
        <v>4</v>
      </c>
      <c r="AC13" s="34"/>
      <c r="AD13" s="188">
        <v>0</v>
      </c>
      <c r="AE13" s="188">
        <v>0</v>
      </c>
      <c r="AF13" s="32"/>
      <c r="AG13" s="107"/>
    </row>
    <row r="14" spans="2:33" s="104" customFormat="1" ht="27.75" customHeight="1">
      <c r="B14" s="38" t="s">
        <v>268</v>
      </c>
      <c r="C14" s="38"/>
      <c r="D14" s="112"/>
      <c r="E14" s="39" t="s">
        <v>269</v>
      </c>
      <c r="F14" s="63"/>
      <c r="G14" s="63"/>
      <c r="H14" s="38" t="s">
        <v>270</v>
      </c>
      <c r="I14" s="113"/>
      <c r="J14" s="338">
        <f ca="1">'Bill interest'!G21</f>
        <v>6809</v>
      </c>
      <c r="K14" s="338"/>
      <c r="L14" s="338"/>
      <c r="M14" s="338"/>
      <c r="N14" s="38"/>
      <c r="O14" s="32"/>
      <c r="P14" s="32"/>
      <c r="Q14" s="32"/>
      <c r="R14" s="32"/>
      <c r="S14" s="32" t="s">
        <v>271</v>
      </c>
      <c r="T14" s="32"/>
      <c r="U14" s="32"/>
      <c r="V14" s="32"/>
      <c r="W14" s="32" t="s">
        <v>272</v>
      </c>
      <c r="X14" s="32"/>
      <c r="Y14" s="32"/>
      <c r="Z14" s="32" t="s">
        <v>273</v>
      </c>
      <c r="AA14" s="32"/>
      <c r="AB14" s="32"/>
      <c r="AC14" s="32"/>
      <c r="AD14" s="32" t="s">
        <v>274</v>
      </c>
      <c r="AE14" s="32"/>
      <c r="AF14" s="32"/>
      <c r="AG14" s="107"/>
    </row>
    <row r="15" spans="2:33" s="104" customFormat="1" ht="18.75" customHeight="1">
      <c r="B15" s="105" t="s">
        <v>275</v>
      </c>
      <c r="C15" s="32"/>
      <c r="D15" s="339" t="str">
        <f ca="1">Numbers!B11</f>
        <v>(Six Thousand Eight Hundred and Nine rupees only)</v>
      </c>
      <c r="E15" s="339"/>
      <c r="F15" s="339"/>
      <c r="G15" s="339"/>
      <c r="H15" s="339"/>
      <c r="I15" s="339"/>
      <c r="J15" s="339"/>
      <c r="K15" s="339"/>
      <c r="L15" s="339"/>
      <c r="M15" s="339"/>
      <c r="N15" s="105"/>
      <c r="O15" s="34"/>
      <c r="P15" s="32"/>
      <c r="Q15" s="32"/>
      <c r="R15" s="188">
        <v>0</v>
      </c>
      <c r="S15" s="188">
        <v>8</v>
      </c>
      <c r="T15" s="32"/>
      <c r="U15" s="32"/>
      <c r="V15" s="188">
        <v>4</v>
      </c>
      <c r="W15" s="188">
        <v>5</v>
      </c>
      <c r="X15" s="188">
        <v>0</v>
      </c>
      <c r="Y15" s="32"/>
      <c r="Z15" s="188">
        <v>0</v>
      </c>
      <c r="AA15" s="188">
        <v>0</v>
      </c>
      <c r="AB15" s="188">
        <v>0</v>
      </c>
      <c r="AC15" s="32"/>
      <c r="AD15" s="32"/>
      <c r="AE15" s="32"/>
      <c r="AF15" s="32"/>
      <c r="AG15" s="107"/>
    </row>
    <row r="16" spans="2:33" s="104" customFormat="1" ht="18.75" customHeight="1">
      <c r="B16" s="34" t="s">
        <v>276</v>
      </c>
      <c r="C16" s="114"/>
      <c r="D16" s="114"/>
      <c r="E16" s="114"/>
      <c r="F16" s="114"/>
      <c r="G16" s="114"/>
      <c r="H16" s="63"/>
      <c r="I16" s="114"/>
      <c r="J16" s="114"/>
      <c r="K16" s="114"/>
      <c r="L16" s="114"/>
      <c r="M16" s="114"/>
      <c r="N16" s="38"/>
      <c r="O16" s="32"/>
      <c r="P16" s="32"/>
      <c r="Q16" s="32"/>
      <c r="R16" s="32" t="s">
        <v>277</v>
      </c>
      <c r="S16" s="32"/>
      <c r="T16" s="32"/>
      <c r="U16" s="32"/>
      <c r="V16" s="32" t="s">
        <v>278</v>
      </c>
      <c r="W16" s="32"/>
      <c r="X16" s="32"/>
      <c r="Y16" s="32"/>
      <c r="Z16" s="32" t="s">
        <v>279</v>
      </c>
      <c r="AA16" s="32"/>
      <c r="AB16" s="32"/>
      <c r="AC16" s="32"/>
      <c r="AD16" s="32"/>
      <c r="AE16" s="32"/>
      <c r="AF16" s="32"/>
      <c r="AG16" s="107"/>
    </row>
    <row r="17" spans="2:33" s="104" customFormat="1" ht="21" customHeight="1">
      <c r="B17" s="39" t="s">
        <v>280</v>
      </c>
      <c r="C17" s="32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07"/>
    </row>
    <row r="18" spans="2:33" s="104" customFormat="1" ht="24.75" customHeight="1">
      <c r="B18" s="32" t="s">
        <v>281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0" t="s">
        <v>282</v>
      </c>
      <c r="Q18" s="32"/>
      <c r="R18" s="189" t="s">
        <v>194</v>
      </c>
      <c r="S18" s="341" t="s">
        <v>283</v>
      </c>
      <c r="T18" s="341"/>
      <c r="U18" s="32"/>
      <c r="V18" s="188" t="s">
        <v>196</v>
      </c>
      <c r="W18" s="342" t="s">
        <v>284</v>
      </c>
      <c r="X18" s="342"/>
      <c r="Y18" s="342"/>
      <c r="Z18" s="32"/>
      <c r="AA18" s="188">
        <v>2</v>
      </c>
      <c r="AB18" s="188">
        <v>0</v>
      </c>
      <c r="AC18" s="188">
        <v>4</v>
      </c>
      <c r="AD18" s="188">
        <v>9</v>
      </c>
      <c r="AE18" s="32"/>
      <c r="AF18" s="38"/>
      <c r="AG18" s="115"/>
    </row>
    <row r="19" spans="2:33" s="116" customFormat="1" ht="17.25" customHeight="1">
      <c r="B19" s="32" t="s">
        <v>285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8" t="s">
        <v>286</v>
      </c>
      <c r="Q19" s="335">
        <f ca="1">'Bill interest'!G21</f>
        <v>6809</v>
      </c>
      <c r="R19" s="335"/>
      <c r="S19" s="335"/>
      <c r="T19" s="38" t="s">
        <v>287</v>
      </c>
      <c r="U19" s="38"/>
      <c r="V19" s="38"/>
      <c r="W19" s="38" t="s">
        <v>169</v>
      </c>
      <c r="X19" s="335">
        <v>0</v>
      </c>
      <c r="Y19" s="335"/>
      <c r="Z19" s="33"/>
      <c r="AA19" s="32" t="s">
        <v>288</v>
      </c>
      <c r="AB19" s="33"/>
      <c r="AC19" s="335">
        <f ca="1">'Bill interest'!G21</f>
        <v>6809</v>
      </c>
      <c r="AD19" s="335"/>
      <c r="AE19" s="335"/>
      <c r="AF19" s="40"/>
      <c r="AG19" s="117"/>
    </row>
    <row r="20" spans="2:33" s="116" customFormat="1" ht="17.25" customHeight="1">
      <c r="C20" s="33"/>
      <c r="D20" s="33"/>
      <c r="E20" s="33"/>
      <c r="F20" s="33"/>
      <c r="K20" s="33"/>
      <c r="L20" s="33"/>
      <c r="M20" s="33"/>
      <c r="N20" s="33"/>
      <c r="O20" s="33"/>
      <c r="P20" s="105" t="s">
        <v>289</v>
      </c>
      <c r="Q20" s="33"/>
      <c r="R20" s="343" t="str">
        <f ca="1">Numbers!B11</f>
        <v>(Six Thousand Eight Hundred and Nine rupees only)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"/>
      <c r="AG20" s="118"/>
    </row>
    <row r="21" spans="2:33" s="104" customFormat="1" ht="13.5" customHeight="1">
      <c r="B21" s="32"/>
      <c r="C21" s="32"/>
      <c r="D21" s="32"/>
      <c r="E21" s="32"/>
      <c r="F21" s="32"/>
      <c r="G21" s="333"/>
      <c r="H21" s="333"/>
      <c r="I21" s="333"/>
      <c r="J21" s="333"/>
      <c r="K21" s="32"/>
      <c r="L21" s="32"/>
      <c r="M21" s="32"/>
      <c r="N21" s="32"/>
      <c r="O21" s="32"/>
      <c r="P21" s="32"/>
      <c r="Q21" s="11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8"/>
      <c r="AE21" s="40"/>
      <c r="AF21" s="40"/>
      <c r="AG21" s="120"/>
    </row>
    <row r="22" spans="2:33" s="104" customFormat="1" ht="13.5" customHeight="1">
      <c r="B22" s="33">
        <v>1</v>
      </c>
      <c r="C22" s="32"/>
      <c r="D22" s="32"/>
      <c r="E22" s="32"/>
      <c r="F22" s="32"/>
      <c r="G22" s="333" t="s">
        <v>290</v>
      </c>
      <c r="H22" s="333"/>
      <c r="I22" s="333"/>
      <c r="J22" s="333"/>
      <c r="K22" s="32"/>
      <c r="L22" s="32"/>
      <c r="M22" s="32"/>
      <c r="N22" s="32"/>
      <c r="O22" s="32"/>
      <c r="P22" s="105" t="s">
        <v>291</v>
      </c>
      <c r="Q22" s="105"/>
      <c r="R22" s="105"/>
      <c r="S22" s="121"/>
      <c r="T22" s="121"/>
      <c r="U22" s="121"/>
      <c r="V22" s="121"/>
      <c r="W22" s="121"/>
      <c r="X22" s="121"/>
      <c r="Y22" s="121"/>
      <c r="Z22" s="105" t="s">
        <v>1</v>
      </c>
      <c r="AA22" s="105"/>
      <c r="AB22" s="105"/>
      <c r="AC22" s="121"/>
      <c r="AD22" s="121"/>
      <c r="AE22" s="121"/>
      <c r="AF22" s="40"/>
      <c r="AG22" s="120"/>
    </row>
    <row r="23" spans="2:33" s="104" customFormat="1" ht="4.5" customHeight="1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07"/>
    </row>
    <row r="24" spans="2:33" s="104" customFormat="1" ht="17.850000000000001" customHeight="1">
      <c r="B24" s="33">
        <v>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4" t="s">
        <v>292</v>
      </c>
      <c r="Q24" s="344"/>
      <c r="R24" s="344"/>
      <c r="S24" s="344"/>
      <c r="T24" s="105" t="s">
        <v>293</v>
      </c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107"/>
    </row>
    <row r="25" spans="2:33" s="104" customFormat="1" ht="12.95" customHeight="1">
      <c r="B25" s="32"/>
      <c r="C25" s="32" t="s">
        <v>294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107"/>
    </row>
    <row r="26" spans="2:33" s="104" customFormat="1" ht="9.1999999999999993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05" t="s">
        <v>295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7"/>
    </row>
    <row r="27" spans="2:33" s="104" customFormat="1" ht="13.5" customHeight="1">
      <c r="B27" s="32"/>
      <c r="C27" s="32" t="s">
        <v>296</v>
      </c>
      <c r="D27" s="32"/>
      <c r="E27" s="32"/>
      <c r="F27" s="32"/>
      <c r="G27" s="32"/>
      <c r="H27" s="345" t="s">
        <v>297</v>
      </c>
      <c r="I27" s="345"/>
      <c r="J27" s="345"/>
      <c r="K27" s="345"/>
      <c r="L27" s="32"/>
      <c r="M27" s="32"/>
      <c r="N27" s="32"/>
      <c r="O27" s="32"/>
      <c r="P27" s="32"/>
      <c r="Q27" s="105" t="s">
        <v>298</v>
      </c>
      <c r="R27" s="32"/>
      <c r="S27" s="32"/>
      <c r="T27" s="32"/>
      <c r="U27" s="32"/>
      <c r="V27" s="105" t="s">
        <v>294</v>
      </c>
      <c r="W27" s="32"/>
      <c r="X27" s="32"/>
      <c r="Y27" s="32"/>
      <c r="Z27" s="32"/>
      <c r="AA27" s="32"/>
      <c r="AB27" s="105" t="s">
        <v>299</v>
      </c>
      <c r="AC27" s="32"/>
      <c r="AD27" s="32"/>
      <c r="AE27" s="32"/>
      <c r="AF27" s="32"/>
      <c r="AG27" s="107"/>
    </row>
    <row r="28" spans="2:33" s="104" customFormat="1" ht="13.5" customHeight="1">
      <c r="B28" s="32"/>
      <c r="C28" s="32"/>
      <c r="D28" s="32"/>
      <c r="E28" s="32"/>
      <c r="F28" s="32"/>
      <c r="G28" s="32"/>
      <c r="H28" s="345"/>
      <c r="I28" s="345"/>
      <c r="J28" s="345"/>
      <c r="K28" s="34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7"/>
    </row>
    <row r="29" spans="2:33" s="104" customFormat="1" ht="1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107"/>
    </row>
    <row r="30" spans="2:33" s="104" customFormat="1" ht="1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05" t="s">
        <v>298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7"/>
    </row>
    <row r="31" spans="2:33" s="104" customFormat="1" ht="1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107"/>
    </row>
    <row r="32" spans="2:33" s="104" customFormat="1" ht="1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107"/>
    </row>
    <row r="33" spans="2:33" s="104" customFormat="1" ht="1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105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107"/>
    </row>
    <row r="34" spans="2:33" s="104" customFormat="1" ht="1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107"/>
    </row>
    <row r="35" spans="2:33" s="104" customFormat="1" ht="6.2" customHeight="1"/>
    <row r="36" spans="2:33" s="104" customFormat="1" ht="11.25"/>
    <row r="37" spans="2:33" s="104" customFormat="1" ht="11.25"/>
    <row r="38" spans="2:33" s="104" customFormat="1" ht="11.25"/>
    <row r="39" spans="2:33" s="104" customFormat="1" ht="11.25"/>
    <row r="40" spans="2:33" s="104" customFormat="1" ht="11.25"/>
    <row r="41" spans="2:33" s="104" customFormat="1" ht="11.25"/>
    <row r="42" spans="2:33" s="104" customFormat="1" ht="11.25"/>
  </sheetData>
  <sheetProtection password="DCF0" sheet="1" objects="1" scenarios="1"/>
  <mergeCells count="35">
    <mergeCell ref="R20:AE20"/>
    <mergeCell ref="G21:J21"/>
    <mergeCell ref="G22:J22"/>
    <mergeCell ref="P24:S24"/>
    <mergeCell ref="H27:K28"/>
    <mergeCell ref="AC19:AE19"/>
    <mergeCell ref="B11:D11"/>
    <mergeCell ref="S11:U11"/>
    <mergeCell ref="Z11:AF11"/>
    <mergeCell ref="Z12:AF12"/>
    <mergeCell ref="J14:M14"/>
    <mergeCell ref="D15:M15"/>
    <mergeCell ref="D17:M17"/>
    <mergeCell ref="S18:T18"/>
    <mergeCell ref="W18:Y18"/>
    <mergeCell ref="Q19:S19"/>
    <mergeCell ref="X19:Y19"/>
    <mergeCell ref="AA10:AF10"/>
    <mergeCell ref="D5:E5"/>
    <mergeCell ref="I5:L5"/>
    <mergeCell ref="D6:E6"/>
    <mergeCell ref="I6:M6"/>
    <mergeCell ref="Q6:U6"/>
    <mergeCell ref="W6:X7"/>
    <mergeCell ref="Y6:AE7"/>
    <mergeCell ref="D7:F7"/>
    <mergeCell ref="Q8:U8"/>
    <mergeCell ref="R9:V9"/>
    <mergeCell ref="Z9:AF9"/>
    <mergeCell ref="Q4:U4"/>
    <mergeCell ref="B1:M1"/>
    <mergeCell ref="P1:AF1"/>
    <mergeCell ref="B2:M2"/>
    <mergeCell ref="P2:AF2"/>
    <mergeCell ref="B3:M3"/>
  </mergeCells>
  <printOptions horizontalCentered="1" verticalCentered="1"/>
  <pageMargins left="0.25" right="0.25" top="0.25" bottom="0.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0"/>
  </sheetPr>
  <dimension ref="A1:M49"/>
  <sheetViews>
    <sheetView workbookViewId="0">
      <selection activeCell="H7" sqref="H7:I7"/>
    </sheetView>
  </sheetViews>
  <sheetFormatPr defaultRowHeight="15"/>
  <cols>
    <col min="1" max="1" width="8.140625" style="1" customWidth="1"/>
    <col min="2" max="2" width="20" style="1" customWidth="1"/>
    <col min="3" max="3" width="12.7109375" style="1" customWidth="1"/>
    <col min="4" max="4" width="15.7109375" style="1" customWidth="1"/>
    <col min="5" max="5" width="14.85546875" style="1" customWidth="1"/>
    <col min="6" max="6" width="16.28515625" style="1" customWidth="1"/>
    <col min="7" max="7" width="14.42578125" style="1" customWidth="1"/>
    <col min="8" max="8" width="17.140625" style="1" customWidth="1"/>
    <col min="9" max="10" width="15.28515625" style="1" customWidth="1"/>
    <col min="11" max="11" width="14" style="1" customWidth="1"/>
    <col min="12" max="12" width="12.5703125" style="1" customWidth="1"/>
    <col min="13" max="13" width="15.28515625" style="1" customWidth="1"/>
    <col min="14" max="16384" width="9.140625" style="1"/>
  </cols>
  <sheetData>
    <row r="1" spans="1:13" ht="15.75" thickBot="1"/>
    <row r="2" spans="1:13" ht="15.75" customHeight="1">
      <c r="A2" s="224" t="s">
        <v>0</v>
      </c>
      <c r="B2" s="225"/>
      <c r="C2" s="226" t="s">
        <v>364</v>
      </c>
      <c r="D2" s="227"/>
      <c r="E2" s="153" t="s">
        <v>1</v>
      </c>
      <c r="F2" s="154" t="s">
        <v>367</v>
      </c>
      <c r="G2" s="153" t="s">
        <v>3</v>
      </c>
      <c r="H2" s="160">
        <v>552259</v>
      </c>
      <c r="I2" s="240" t="s">
        <v>326</v>
      </c>
      <c r="J2" s="241"/>
    </row>
    <row r="3" spans="1:13" ht="15.75" customHeight="1">
      <c r="A3" s="251" t="s">
        <v>5</v>
      </c>
      <c r="B3" s="252"/>
      <c r="C3" s="253" t="s">
        <v>365</v>
      </c>
      <c r="D3" s="254"/>
      <c r="E3" s="155" t="s">
        <v>327</v>
      </c>
      <c r="F3" s="156" t="s">
        <v>368</v>
      </c>
      <c r="G3" s="155" t="s">
        <v>10</v>
      </c>
      <c r="H3" s="161">
        <v>12333333333</v>
      </c>
      <c r="I3" s="242"/>
      <c r="J3" s="243"/>
      <c r="L3" s="151"/>
    </row>
    <row r="4" spans="1:13" ht="15.75" customHeight="1">
      <c r="A4" s="251" t="s">
        <v>7</v>
      </c>
      <c r="B4" s="252"/>
      <c r="C4" s="253" t="s">
        <v>366</v>
      </c>
      <c r="D4" s="254"/>
      <c r="E4" s="155" t="s">
        <v>2</v>
      </c>
      <c r="F4" s="157">
        <v>5110308014</v>
      </c>
      <c r="G4" s="155" t="s">
        <v>6</v>
      </c>
      <c r="H4" s="162">
        <v>882</v>
      </c>
      <c r="I4" s="242"/>
      <c r="J4" s="243"/>
      <c r="K4" s="3"/>
      <c r="L4" s="133"/>
    </row>
    <row r="5" spans="1:13" ht="15.75" customHeight="1" thickBot="1">
      <c r="A5" s="255" t="s">
        <v>9</v>
      </c>
      <c r="B5" s="256"/>
      <c r="C5" s="257" t="s">
        <v>365</v>
      </c>
      <c r="D5" s="258"/>
      <c r="E5" s="158" t="s">
        <v>4</v>
      </c>
      <c r="F5" s="159" t="s">
        <v>369</v>
      </c>
      <c r="G5" s="158" t="s">
        <v>8</v>
      </c>
      <c r="H5" s="159" t="s">
        <v>370</v>
      </c>
      <c r="I5" s="244"/>
      <c r="J5" s="245"/>
      <c r="L5" s="152"/>
    </row>
    <row r="6" spans="1:13" ht="7.15" customHeight="1" thickBot="1">
      <c r="H6" s="2"/>
      <c r="L6" s="133"/>
    </row>
    <row r="7" spans="1:13" ht="14.25" customHeight="1">
      <c r="D7" s="230" t="s">
        <v>323</v>
      </c>
      <c r="E7" s="233">
        <f ca="1">TODAY()</f>
        <v>41465</v>
      </c>
      <c r="F7" s="259" t="s">
        <v>357</v>
      </c>
      <c r="G7" s="260" t="s">
        <v>338</v>
      </c>
      <c r="H7" s="228" t="s">
        <v>16</v>
      </c>
      <c r="I7" s="229"/>
      <c r="J7" s="164">
        <f>'Bill CSS'!F22</f>
        <v>1913</v>
      </c>
      <c r="L7" s="133"/>
    </row>
    <row r="8" spans="1:13" ht="15.75" customHeight="1">
      <c r="D8" s="231"/>
      <c r="E8" s="234"/>
      <c r="F8" s="259"/>
      <c r="G8" s="260"/>
      <c r="H8" s="236" t="s">
        <v>17</v>
      </c>
      <c r="I8" s="237"/>
      <c r="J8" s="165">
        <f>'Bill CSS'!G22</f>
        <v>30420</v>
      </c>
      <c r="L8" s="151"/>
    </row>
    <row r="9" spans="1:13" ht="13.5" customHeight="1" thickBot="1">
      <c r="D9" s="232"/>
      <c r="E9" s="235"/>
      <c r="F9" s="220">
        <v>2</v>
      </c>
      <c r="G9" s="207">
        <v>2</v>
      </c>
      <c r="H9" s="238" t="s">
        <v>18</v>
      </c>
      <c r="I9" s="239"/>
      <c r="J9" s="166">
        <f ca="1">'Bill interest'!G21</f>
        <v>6809</v>
      </c>
    </row>
    <row r="10" spans="1:13" ht="12.95" customHeight="1" thickBot="1">
      <c r="A10" s="132"/>
      <c r="B10" s="132"/>
      <c r="C10" s="3"/>
      <c r="D10" s="3"/>
      <c r="F10" s="207"/>
      <c r="G10" s="207"/>
      <c r="H10" s="249" t="s">
        <v>19</v>
      </c>
      <c r="I10" s="250"/>
      <c r="J10" s="167">
        <f ca="1">J8+J9</f>
        <v>37229</v>
      </c>
      <c r="K10" s="133"/>
      <c r="L10" s="4"/>
    </row>
    <row r="11" spans="1:13" ht="7.9" customHeight="1" thickBot="1">
      <c r="A11" s="132"/>
      <c r="B11" s="132"/>
      <c r="C11" s="3"/>
      <c r="D11" s="3"/>
      <c r="K11" s="133"/>
      <c r="L11" s="4"/>
    </row>
    <row r="12" spans="1:13" ht="36.4" customHeight="1">
      <c r="A12" s="216" t="s">
        <v>11</v>
      </c>
      <c r="B12" s="217" t="s">
        <v>360</v>
      </c>
      <c r="C12" s="181" t="s">
        <v>13</v>
      </c>
      <c r="D12" s="181" t="s">
        <v>325</v>
      </c>
      <c r="E12" s="181" t="s">
        <v>361</v>
      </c>
      <c r="F12" s="181" t="s">
        <v>14</v>
      </c>
      <c r="G12" s="181" t="s">
        <v>355</v>
      </c>
      <c r="H12" s="181" t="s">
        <v>356</v>
      </c>
      <c r="I12" s="181" t="s">
        <v>322</v>
      </c>
      <c r="J12" s="181" t="s">
        <v>317</v>
      </c>
      <c r="K12" s="182" t="str">
        <f>NaaBadi!BH2</f>
        <v>Compound interest @8%</v>
      </c>
      <c r="L12" s="182" t="str">
        <f>NaaBadi!BG2</f>
        <v>Simple interest @8%</v>
      </c>
      <c r="M12" s="183" t="str">
        <f>NaaBadi!BI2</f>
        <v>Difference</v>
      </c>
    </row>
    <row r="13" spans="1:13" s="209" customFormat="1" ht="14.25" customHeight="1">
      <c r="A13" s="218" t="s">
        <v>343</v>
      </c>
      <c r="B13" s="210" t="s">
        <v>344</v>
      </c>
      <c r="C13" s="210" t="s">
        <v>345</v>
      </c>
      <c r="D13" s="210" t="s">
        <v>346</v>
      </c>
      <c r="E13" s="210" t="s">
        <v>347</v>
      </c>
      <c r="F13" s="210" t="s">
        <v>362</v>
      </c>
      <c r="G13" s="210" t="s">
        <v>348</v>
      </c>
      <c r="H13" s="210" t="s">
        <v>349</v>
      </c>
      <c r="I13" s="210" t="s">
        <v>363</v>
      </c>
      <c r="J13" s="210" t="s">
        <v>350</v>
      </c>
      <c r="K13" s="211" t="s">
        <v>351</v>
      </c>
      <c r="L13" s="211" t="s">
        <v>352</v>
      </c>
      <c r="M13" s="219" t="s">
        <v>353</v>
      </c>
    </row>
    <row r="14" spans="1:13" ht="15" customHeight="1">
      <c r="A14" s="173">
        <v>1</v>
      </c>
      <c r="B14" s="204" t="s">
        <v>308</v>
      </c>
      <c r="C14" s="205">
        <v>321</v>
      </c>
      <c r="D14" s="143">
        <v>39561</v>
      </c>
      <c r="E14" s="144">
        <v>927</v>
      </c>
      <c r="F14" s="206">
        <f>IF(E14="","",(E14-G14))</f>
        <v>927</v>
      </c>
      <c r="G14" s="139"/>
      <c r="H14" s="140">
        <f>ROUND(IF(G14="",E14*10%,0),0)</f>
        <v>93</v>
      </c>
      <c r="I14" s="170">
        <f>IF(E14="","",F14-H14)</f>
        <v>834</v>
      </c>
      <c r="J14" s="171">
        <f ca="1">NaaBadi!BE3</f>
        <v>5.2160000000000002</v>
      </c>
      <c r="K14" s="176">
        <f ca="1">NaaBadi!BH3</f>
        <v>412</v>
      </c>
      <c r="L14" s="177">
        <f ca="1">NaaBadi!BG3</f>
        <v>348</v>
      </c>
      <c r="M14" s="184">
        <f ca="1">NaaBadi!BI3</f>
        <v>64</v>
      </c>
    </row>
    <row r="15" spans="1:13" ht="15" customHeight="1">
      <c r="A15" s="173">
        <v>2</v>
      </c>
      <c r="B15" s="204" t="s">
        <v>309</v>
      </c>
      <c r="C15" s="205">
        <v>3254</v>
      </c>
      <c r="D15" s="143">
        <v>39641</v>
      </c>
      <c r="E15" s="144">
        <v>1444</v>
      </c>
      <c r="F15" s="206">
        <f t="shared" ref="F15:F30" si="0">IF(E15="","",(E15-G15))</f>
        <v>1444</v>
      </c>
      <c r="G15" s="139"/>
      <c r="H15" s="140">
        <f t="shared" ref="H15:H30" si="1">ROUND(IF(G15="",E15*10%,0),0)</f>
        <v>144</v>
      </c>
      <c r="I15" s="170">
        <f t="shared" ref="I15:I30" si="2">IF(E15="","",F15-H15)</f>
        <v>1300</v>
      </c>
      <c r="J15" s="171">
        <f ca="1">NaaBadi!BE4</f>
        <v>4.9969999999999999</v>
      </c>
      <c r="K15" s="176">
        <f ca="1">NaaBadi!BH4</f>
        <v>610</v>
      </c>
      <c r="L15" s="177">
        <f ca="1">NaaBadi!BG4</f>
        <v>520</v>
      </c>
      <c r="M15" s="184">
        <f ca="1">NaaBadi!BI4</f>
        <v>90</v>
      </c>
    </row>
    <row r="16" spans="1:13" ht="15" customHeight="1">
      <c r="A16" s="173">
        <v>3</v>
      </c>
      <c r="B16" s="204" t="s">
        <v>310</v>
      </c>
      <c r="C16" s="205">
        <v>2635</v>
      </c>
      <c r="D16" s="143">
        <v>39965</v>
      </c>
      <c r="E16" s="144">
        <v>1584</v>
      </c>
      <c r="F16" s="206">
        <f t="shared" si="0"/>
        <v>1584</v>
      </c>
      <c r="G16" s="139"/>
      <c r="H16" s="140">
        <f t="shared" si="1"/>
        <v>158</v>
      </c>
      <c r="I16" s="170">
        <f t="shared" si="2"/>
        <v>1426</v>
      </c>
      <c r="J16" s="171">
        <f ca="1">NaaBadi!BE5</f>
        <v>4.1100000000000003</v>
      </c>
      <c r="K16" s="176">
        <f ca="1">NaaBadi!BH5</f>
        <v>531</v>
      </c>
      <c r="L16" s="177">
        <f ca="1">NaaBadi!BG5</f>
        <v>469</v>
      </c>
      <c r="M16" s="184">
        <f ca="1">NaaBadi!BI5</f>
        <v>62</v>
      </c>
    </row>
    <row r="17" spans="1:13" ht="15" customHeight="1">
      <c r="A17" s="173">
        <v>4</v>
      </c>
      <c r="B17" s="204" t="s">
        <v>320</v>
      </c>
      <c r="C17" s="205">
        <v>2451</v>
      </c>
      <c r="D17" s="137">
        <v>40000</v>
      </c>
      <c r="E17" s="138">
        <v>1176</v>
      </c>
      <c r="F17" s="206">
        <f t="shared" si="0"/>
        <v>1176</v>
      </c>
      <c r="G17" s="139"/>
      <c r="H17" s="140">
        <f t="shared" si="1"/>
        <v>118</v>
      </c>
      <c r="I17" s="170">
        <f t="shared" si="2"/>
        <v>1058</v>
      </c>
      <c r="J17" s="171">
        <f ca="1">NaaBadi!BE6</f>
        <v>4.0140000000000002</v>
      </c>
      <c r="K17" s="176">
        <f ca="1">NaaBadi!BH6</f>
        <v>383</v>
      </c>
      <c r="L17" s="177">
        <f ca="1">NaaBadi!BG6</f>
        <v>340</v>
      </c>
      <c r="M17" s="184">
        <f ca="1">NaaBadi!BI6</f>
        <v>43</v>
      </c>
    </row>
    <row r="18" spans="1:13" ht="15" customHeight="1">
      <c r="A18" s="173">
        <v>5</v>
      </c>
      <c r="B18" s="204" t="s">
        <v>311</v>
      </c>
      <c r="C18" s="205">
        <v>25354</v>
      </c>
      <c r="D18" s="143">
        <v>40159</v>
      </c>
      <c r="E18" s="144">
        <v>1900</v>
      </c>
      <c r="F18" s="206">
        <f t="shared" si="0"/>
        <v>1900</v>
      </c>
      <c r="G18" s="139"/>
      <c r="H18" s="140">
        <f t="shared" si="1"/>
        <v>190</v>
      </c>
      <c r="I18" s="170">
        <f t="shared" si="2"/>
        <v>1710</v>
      </c>
      <c r="J18" s="171">
        <f ca="1">NaaBadi!BE7</f>
        <v>3.5779999999999998</v>
      </c>
      <c r="K18" s="176">
        <f ca="1">NaaBadi!BH7</f>
        <v>542</v>
      </c>
      <c r="L18" s="177">
        <f ca="1">NaaBadi!BG7</f>
        <v>489</v>
      </c>
      <c r="M18" s="184">
        <f ca="1">NaaBadi!BI7</f>
        <v>53</v>
      </c>
    </row>
    <row r="19" spans="1:13" ht="15" customHeight="1">
      <c r="A19" s="173">
        <v>6</v>
      </c>
      <c r="B19" s="208" t="s">
        <v>321</v>
      </c>
      <c r="C19" s="205">
        <v>36501</v>
      </c>
      <c r="D19" s="137">
        <v>40376</v>
      </c>
      <c r="E19" s="144">
        <v>6754</v>
      </c>
      <c r="F19" s="206">
        <f t="shared" si="0"/>
        <v>6070</v>
      </c>
      <c r="G19" s="139">
        <v>684</v>
      </c>
      <c r="H19" s="140">
        <f t="shared" si="1"/>
        <v>0</v>
      </c>
      <c r="I19" s="170">
        <f t="shared" si="2"/>
        <v>6070</v>
      </c>
      <c r="J19" s="171">
        <f ca="1">NaaBadi!BE8</f>
        <v>2.984</v>
      </c>
      <c r="K19" s="176">
        <f ca="1">NaaBadi!BH8</f>
        <v>1567</v>
      </c>
      <c r="L19" s="177">
        <f ca="1">NaaBadi!BG8</f>
        <v>1449</v>
      </c>
      <c r="M19" s="184">
        <f ca="1">NaaBadi!BI8</f>
        <v>118</v>
      </c>
    </row>
    <row r="20" spans="1:13" ht="15" customHeight="1">
      <c r="A20" s="173">
        <v>7</v>
      </c>
      <c r="B20" s="208" t="s">
        <v>318</v>
      </c>
      <c r="C20" s="208">
        <v>9546</v>
      </c>
      <c r="D20" s="137">
        <v>40383</v>
      </c>
      <c r="E20" s="138">
        <v>3331</v>
      </c>
      <c r="F20" s="206">
        <f t="shared" si="0"/>
        <v>1861</v>
      </c>
      <c r="G20" s="139">
        <v>1470</v>
      </c>
      <c r="H20" s="140">
        <f t="shared" si="1"/>
        <v>0</v>
      </c>
      <c r="I20" s="170">
        <f t="shared" si="2"/>
        <v>1861</v>
      </c>
      <c r="J20" s="171">
        <f ca="1">NaaBadi!BE9</f>
        <v>2.964</v>
      </c>
      <c r="K20" s="176">
        <f ca="1">NaaBadi!BH9</f>
        <v>477</v>
      </c>
      <c r="L20" s="177">
        <f ca="1">NaaBadi!BG9</f>
        <v>441</v>
      </c>
      <c r="M20" s="184">
        <f ca="1">NaaBadi!BI9</f>
        <v>36</v>
      </c>
    </row>
    <row r="21" spans="1:13" ht="15" customHeight="1">
      <c r="A21" s="173">
        <v>8</v>
      </c>
      <c r="B21" s="204" t="s">
        <v>312</v>
      </c>
      <c r="C21" s="205">
        <v>5685</v>
      </c>
      <c r="D21" s="143">
        <v>40421</v>
      </c>
      <c r="E21" s="144">
        <v>4703</v>
      </c>
      <c r="F21" s="206">
        <f t="shared" si="0"/>
        <v>4703</v>
      </c>
      <c r="G21" s="139"/>
      <c r="H21" s="140">
        <f t="shared" si="1"/>
        <v>470</v>
      </c>
      <c r="I21" s="170">
        <f t="shared" si="2"/>
        <v>4233</v>
      </c>
      <c r="J21" s="171">
        <f ca="1">NaaBadi!BE10</f>
        <v>2.86</v>
      </c>
      <c r="K21" s="176">
        <f ca="1">NaaBadi!BH10</f>
        <v>1042</v>
      </c>
      <c r="L21" s="177">
        <f ca="1">NaaBadi!BG10</f>
        <v>969</v>
      </c>
      <c r="M21" s="184">
        <f ca="1">NaaBadi!BI10</f>
        <v>73</v>
      </c>
    </row>
    <row r="22" spans="1:13" ht="15" customHeight="1">
      <c r="A22" s="173">
        <v>9</v>
      </c>
      <c r="B22" s="204" t="s">
        <v>313</v>
      </c>
      <c r="C22" s="205">
        <v>5487</v>
      </c>
      <c r="D22" s="143">
        <v>40513</v>
      </c>
      <c r="E22" s="144">
        <v>4964</v>
      </c>
      <c r="F22" s="206">
        <f t="shared" si="0"/>
        <v>4964</v>
      </c>
      <c r="G22" s="139"/>
      <c r="H22" s="140">
        <f t="shared" si="1"/>
        <v>496</v>
      </c>
      <c r="I22" s="170">
        <f t="shared" si="2"/>
        <v>4468</v>
      </c>
      <c r="J22" s="171">
        <f ca="1">NaaBadi!BE11</f>
        <v>2.6080000000000001</v>
      </c>
      <c r="K22" s="176">
        <f ca="1">NaaBadi!BH11</f>
        <v>993</v>
      </c>
      <c r="L22" s="177">
        <f ca="1">NaaBadi!BG11</f>
        <v>932</v>
      </c>
      <c r="M22" s="184">
        <f ca="1">NaaBadi!BI11</f>
        <v>61</v>
      </c>
    </row>
    <row r="23" spans="1:13" ht="15" customHeight="1">
      <c r="A23" s="173">
        <v>10</v>
      </c>
      <c r="B23" s="204" t="s">
        <v>314</v>
      </c>
      <c r="C23" s="205">
        <v>658</v>
      </c>
      <c r="D23" s="143">
        <v>40705</v>
      </c>
      <c r="E23" s="144">
        <v>2436</v>
      </c>
      <c r="F23" s="206">
        <f t="shared" si="0"/>
        <v>2436</v>
      </c>
      <c r="G23" s="139"/>
      <c r="H23" s="140">
        <f t="shared" si="1"/>
        <v>244</v>
      </c>
      <c r="I23" s="170">
        <f t="shared" si="2"/>
        <v>2192</v>
      </c>
      <c r="J23" s="171">
        <f ca="1">NaaBadi!BE12</f>
        <v>2.0819999999999999</v>
      </c>
      <c r="K23" s="176">
        <f ca="1">NaaBadi!BH12</f>
        <v>381</v>
      </c>
      <c r="L23" s="177">
        <f ca="1">NaaBadi!BG12</f>
        <v>365</v>
      </c>
      <c r="M23" s="184">
        <f ca="1">NaaBadi!BI12</f>
        <v>16</v>
      </c>
    </row>
    <row r="24" spans="1:13" ht="15" customHeight="1">
      <c r="A24" s="173">
        <v>11</v>
      </c>
      <c r="B24" s="204" t="s">
        <v>315</v>
      </c>
      <c r="C24" s="205">
        <v>3654</v>
      </c>
      <c r="D24" s="143">
        <v>40973</v>
      </c>
      <c r="E24" s="144">
        <v>2844</v>
      </c>
      <c r="F24" s="206">
        <f t="shared" si="0"/>
        <v>2560</v>
      </c>
      <c r="G24" s="139">
        <v>284</v>
      </c>
      <c r="H24" s="140">
        <f t="shared" si="1"/>
        <v>0</v>
      </c>
      <c r="I24" s="170">
        <f t="shared" si="2"/>
        <v>2560</v>
      </c>
      <c r="J24" s="171">
        <f ca="1">NaaBadi!BE13</f>
        <v>1.3480000000000001</v>
      </c>
      <c r="K24" s="176">
        <f ca="1">NaaBadi!BH13</f>
        <v>280</v>
      </c>
      <c r="L24" s="177">
        <f ca="1">NaaBadi!BG13</f>
        <v>276</v>
      </c>
      <c r="M24" s="184">
        <f ca="1">NaaBadi!BI13</f>
        <v>4</v>
      </c>
    </row>
    <row r="25" spans="1:13" ht="15" customHeight="1">
      <c r="A25" s="173">
        <v>12</v>
      </c>
      <c r="B25" s="204" t="s">
        <v>316</v>
      </c>
      <c r="C25" s="205">
        <v>1245</v>
      </c>
      <c r="D25" s="143">
        <v>41109</v>
      </c>
      <c r="E25" s="144">
        <v>3008</v>
      </c>
      <c r="F25" s="206">
        <f t="shared" si="0"/>
        <v>2708</v>
      </c>
      <c r="G25" s="139">
        <v>300</v>
      </c>
      <c r="H25" s="140">
        <f t="shared" si="1"/>
        <v>0</v>
      </c>
      <c r="I25" s="170">
        <f t="shared" si="2"/>
        <v>2708</v>
      </c>
      <c r="J25" s="171">
        <f ca="1">NaaBadi!BE14</f>
        <v>0.97499999999999998</v>
      </c>
      <c r="K25" s="176">
        <f ca="1">NaaBadi!BH14</f>
        <v>211</v>
      </c>
      <c r="L25" s="177">
        <f ca="1">NaaBadi!BG14</f>
        <v>211</v>
      </c>
      <c r="M25" s="184">
        <f ca="1">NaaBadi!BI14</f>
        <v>0</v>
      </c>
    </row>
    <row r="26" spans="1:13" ht="15" customHeight="1">
      <c r="A26" s="173">
        <v>13</v>
      </c>
      <c r="B26" s="204"/>
      <c r="C26" s="205"/>
      <c r="D26" s="143"/>
      <c r="E26" s="144"/>
      <c r="F26" s="206" t="str">
        <f t="shared" si="0"/>
        <v/>
      </c>
      <c r="G26" s="139"/>
      <c r="H26" s="140">
        <f t="shared" si="1"/>
        <v>0</v>
      </c>
      <c r="I26" s="170" t="str">
        <f t="shared" si="2"/>
        <v/>
      </c>
      <c r="J26" s="171" t="str">
        <f>NaaBadi!BE15</f>
        <v/>
      </c>
      <c r="K26" s="176" t="str">
        <f>NaaBadi!BH15</f>
        <v/>
      </c>
      <c r="L26" s="177" t="str">
        <f>NaaBadi!BG15</f>
        <v/>
      </c>
      <c r="M26" s="184" t="str">
        <f>NaaBadi!BI15</f>
        <v/>
      </c>
    </row>
    <row r="27" spans="1:13" ht="15" customHeight="1">
      <c r="A27" s="173">
        <v>14</v>
      </c>
      <c r="B27" s="204"/>
      <c r="C27" s="205"/>
      <c r="D27" s="143"/>
      <c r="E27" s="144"/>
      <c r="F27" s="206" t="str">
        <f t="shared" si="0"/>
        <v/>
      </c>
      <c r="G27" s="139"/>
      <c r="H27" s="140">
        <f t="shared" si="1"/>
        <v>0</v>
      </c>
      <c r="I27" s="170" t="str">
        <f t="shared" si="2"/>
        <v/>
      </c>
      <c r="J27" s="171" t="str">
        <f>NaaBadi!BE16</f>
        <v/>
      </c>
      <c r="K27" s="176" t="str">
        <f>NaaBadi!BH16</f>
        <v/>
      </c>
      <c r="L27" s="177" t="str">
        <f>NaaBadi!BG16</f>
        <v/>
      </c>
      <c r="M27" s="184" t="str">
        <f>NaaBadi!BI16</f>
        <v/>
      </c>
    </row>
    <row r="28" spans="1:13" ht="15" customHeight="1">
      <c r="A28" s="173">
        <v>15</v>
      </c>
      <c r="B28" s="204"/>
      <c r="C28" s="205"/>
      <c r="D28" s="143"/>
      <c r="E28" s="144"/>
      <c r="F28" s="206" t="str">
        <f t="shared" si="0"/>
        <v/>
      </c>
      <c r="G28" s="139"/>
      <c r="H28" s="140">
        <f t="shared" si="1"/>
        <v>0</v>
      </c>
      <c r="I28" s="170" t="str">
        <f t="shared" si="2"/>
        <v/>
      </c>
      <c r="J28" s="171" t="str">
        <f>NaaBadi!BE17</f>
        <v/>
      </c>
      <c r="K28" s="176" t="str">
        <f>NaaBadi!BH17</f>
        <v/>
      </c>
      <c r="L28" s="177" t="str">
        <f>NaaBadi!BG17</f>
        <v/>
      </c>
      <c r="M28" s="184" t="str">
        <f>NaaBadi!BI17</f>
        <v/>
      </c>
    </row>
    <row r="29" spans="1:13" ht="15" customHeight="1">
      <c r="A29" s="173"/>
      <c r="B29" s="204"/>
      <c r="C29" s="205"/>
      <c r="D29" s="143"/>
      <c r="E29" s="144"/>
      <c r="F29" s="206" t="str">
        <f t="shared" si="0"/>
        <v/>
      </c>
      <c r="G29" s="139"/>
      <c r="H29" s="140">
        <f t="shared" si="1"/>
        <v>0</v>
      </c>
      <c r="I29" s="170" t="str">
        <f t="shared" si="2"/>
        <v/>
      </c>
      <c r="J29" s="171" t="str">
        <f>NaaBadi!BE18</f>
        <v/>
      </c>
      <c r="K29" s="176" t="str">
        <f>NaaBadi!BH18</f>
        <v/>
      </c>
      <c r="L29" s="177" t="str">
        <f>NaaBadi!BG18</f>
        <v/>
      </c>
      <c r="M29" s="184" t="str">
        <f>NaaBadi!BI18</f>
        <v/>
      </c>
    </row>
    <row r="30" spans="1:13" ht="15" customHeight="1">
      <c r="A30" s="173"/>
      <c r="B30" s="204"/>
      <c r="C30" s="205"/>
      <c r="D30" s="143"/>
      <c r="E30" s="144"/>
      <c r="F30" s="206" t="str">
        <f t="shared" si="0"/>
        <v/>
      </c>
      <c r="G30" s="139"/>
      <c r="H30" s="140">
        <f t="shared" si="1"/>
        <v>0</v>
      </c>
      <c r="I30" s="170" t="str">
        <f t="shared" si="2"/>
        <v/>
      </c>
      <c r="J30" s="171" t="str">
        <f>NaaBadi!BE19</f>
        <v/>
      </c>
      <c r="K30" s="176" t="str">
        <f>NaaBadi!BH19</f>
        <v/>
      </c>
      <c r="L30" s="177" t="str">
        <f>NaaBadi!BG19</f>
        <v/>
      </c>
      <c r="M30" s="184" t="str">
        <f>NaaBadi!BI19</f>
        <v/>
      </c>
    </row>
    <row r="31" spans="1:13" s="5" customFormat="1" ht="22.9" customHeight="1" thickBot="1">
      <c r="A31" s="168"/>
      <c r="B31" s="180"/>
      <c r="C31" s="168"/>
      <c r="D31" s="163"/>
      <c r="E31" s="175"/>
      <c r="F31" s="169">
        <f>SUM(F14:F30)</f>
        <v>32333</v>
      </c>
      <c r="G31" s="203">
        <f>SUM(G14:G30)</f>
        <v>2738</v>
      </c>
      <c r="H31" s="203">
        <f>SUM(H14:H30)</f>
        <v>1913</v>
      </c>
      <c r="I31" s="185">
        <f>SUM(I14:I30)</f>
        <v>30420</v>
      </c>
      <c r="J31" s="185"/>
      <c r="K31" s="186">
        <f ca="1">SUM(K14:K30)</f>
        <v>7429</v>
      </c>
      <c r="L31" s="186">
        <f ca="1">SUM(L14:L30)</f>
        <v>6809</v>
      </c>
      <c r="M31" s="187">
        <f ca="1">SUM(M14:M30)</f>
        <v>620</v>
      </c>
    </row>
    <row r="33" spans="3:10">
      <c r="C33" s="248" t="s">
        <v>330</v>
      </c>
      <c r="D33" s="248"/>
      <c r="E33" s="248"/>
      <c r="F33" s="248"/>
      <c r="G33" s="248"/>
      <c r="H33" s="248"/>
      <c r="I33" s="248"/>
      <c r="J33" s="133"/>
    </row>
    <row r="34" spans="3:10">
      <c r="C34" s="248"/>
      <c r="D34" s="248"/>
      <c r="E34" s="248"/>
      <c r="F34" s="248"/>
      <c r="G34" s="248"/>
      <c r="H34" s="248"/>
      <c r="I34" s="248"/>
      <c r="J34" s="133"/>
    </row>
    <row r="35" spans="3:10">
      <c r="D35" s="133"/>
      <c r="E35" s="141"/>
      <c r="F35" s="141"/>
      <c r="G35" s="142"/>
      <c r="H35" s="142"/>
      <c r="I35" s="135"/>
      <c r="J35" s="133"/>
    </row>
    <row r="36" spans="3:10" ht="19.350000000000001" customHeight="1">
      <c r="C36" s="246" t="s">
        <v>354</v>
      </c>
      <c r="D36" s="247"/>
      <c r="E36" s="247"/>
      <c r="F36" s="247"/>
      <c r="G36" s="247"/>
      <c r="H36" s="247"/>
      <c r="I36" s="247"/>
      <c r="J36" s="133"/>
    </row>
    <row r="37" spans="3:10">
      <c r="D37" s="133"/>
      <c r="E37" s="141"/>
      <c r="F37" s="141"/>
      <c r="G37" s="142"/>
      <c r="H37" s="142"/>
      <c r="I37" s="135"/>
      <c r="J37" s="133"/>
    </row>
    <row r="38" spans="3:10">
      <c r="D38" s="133"/>
      <c r="E38" s="141"/>
      <c r="F38" s="141"/>
      <c r="G38" s="142"/>
      <c r="H38" s="142"/>
      <c r="I38" s="135"/>
      <c r="J38" s="133"/>
    </row>
    <row r="39" spans="3:10">
      <c r="D39" s="133"/>
      <c r="E39" s="141"/>
      <c r="F39" s="150"/>
      <c r="G39" s="142"/>
      <c r="H39" s="142"/>
      <c r="I39" s="135"/>
      <c r="J39" s="133"/>
    </row>
    <row r="40" spans="3:10">
      <c r="D40" s="133"/>
      <c r="E40" s="141"/>
      <c r="F40" s="141"/>
      <c r="G40" s="142"/>
      <c r="H40" s="142"/>
      <c r="I40" s="135"/>
      <c r="J40" s="133"/>
    </row>
    <row r="41" spans="3:10">
      <c r="D41" s="133"/>
      <c r="E41" s="141"/>
      <c r="F41" s="141"/>
      <c r="G41" s="142"/>
      <c r="H41" s="142"/>
      <c r="I41" s="135"/>
      <c r="J41" s="133"/>
    </row>
    <row r="42" spans="3:10">
      <c r="D42" s="133"/>
      <c r="E42" s="141"/>
      <c r="F42" s="141"/>
      <c r="G42" s="142"/>
      <c r="H42" s="142"/>
      <c r="I42" s="135"/>
      <c r="J42" s="133"/>
    </row>
    <row r="43" spans="3:10">
      <c r="D43" s="133"/>
      <c r="E43" s="141"/>
      <c r="F43" s="141"/>
      <c r="G43" s="142"/>
      <c r="H43" s="142"/>
      <c r="I43" s="135"/>
      <c r="J43" s="133"/>
    </row>
    <row r="44" spans="3:10">
      <c r="D44" s="133"/>
      <c r="E44" s="141"/>
      <c r="F44" s="141"/>
      <c r="G44" s="142"/>
      <c r="H44" s="142"/>
      <c r="I44" s="135"/>
      <c r="J44" s="133"/>
    </row>
    <row r="45" spans="3:10">
      <c r="D45" s="133"/>
      <c r="E45" s="133"/>
      <c r="F45" s="133"/>
      <c r="G45" s="133"/>
      <c r="H45" s="133"/>
      <c r="I45" s="133"/>
      <c r="J45" s="133"/>
    </row>
    <row r="49" spans="6:6">
      <c r="F49" s="134"/>
    </row>
  </sheetData>
  <sheetProtection password="9835" sheet="1" objects="1" scenarios="1"/>
  <mergeCells count="19">
    <mergeCell ref="C36:I36"/>
    <mergeCell ref="C33:I34"/>
    <mergeCell ref="H10:I10"/>
    <mergeCell ref="A3:B3"/>
    <mergeCell ref="C3:D3"/>
    <mergeCell ref="A4:B4"/>
    <mergeCell ref="C4:D4"/>
    <mergeCell ref="A5:B5"/>
    <mergeCell ref="C5:D5"/>
    <mergeCell ref="F7:F8"/>
    <mergeCell ref="G7:G8"/>
    <mergeCell ref="A2:B2"/>
    <mergeCell ref="C2:D2"/>
    <mergeCell ref="H7:I7"/>
    <mergeCell ref="D7:D9"/>
    <mergeCell ref="E7:E9"/>
    <mergeCell ref="H8:I8"/>
    <mergeCell ref="H9:I9"/>
    <mergeCell ref="I2:J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BJ31"/>
  <sheetViews>
    <sheetView workbookViewId="0">
      <selection activeCell="C12" sqref="C12"/>
    </sheetView>
  </sheetViews>
  <sheetFormatPr defaultRowHeight="15"/>
  <cols>
    <col min="1" max="1" width="9.140625" style="124" customWidth="1"/>
    <col min="2" max="2" width="16.140625" style="124" customWidth="1"/>
    <col min="3" max="3" width="16.7109375" style="124" customWidth="1"/>
    <col min="4" max="4" width="20.28515625" style="124" customWidth="1"/>
    <col min="5" max="5" width="8.5703125" style="124" customWidth="1"/>
    <col min="6" max="6" width="9.42578125" style="124" customWidth="1"/>
    <col min="7" max="7" width="7.28515625" style="124" customWidth="1"/>
    <col min="8" max="8" width="8.28515625" style="124" customWidth="1"/>
    <col min="9" max="9" width="11.85546875" style="124" customWidth="1"/>
    <col min="10" max="15" width="9.140625" style="124"/>
    <col min="16" max="16" width="10.85546875" style="124" customWidth="1"/>
    <col min="17" max="17" width="9.140625" style="124"/>
    <col min="18" max="18" width="14.28515625" style="124" customWidth="1"/>
    <col min="19" max="53" width="9.140625" style="124"/>
    <col min="54" max="54" width="4.28515625" style="221" hidden="1" customWidth="1"/>
    <col min="55" max="55" width="12" style="221" hidden="1" customWidth="1"/>
    <col min="56" max="56" width="10.42578125" style="221" hidden="1" customWidth="1"/>
    <col min="57" max="57" width="20.140625" style="221" hidden="1" customWidth="1"/>
    <col min="58" max="58" width="9.140625" style="221" hidden="1" customWidth="1"/>
    <col min="59" max="59" width="19.7109375" style="221" hidden="1" customWidth="1"/>
    <col min="60" max="60" width="23.42578125" style="221" hidden="1" customWidth="1"/>
    <col min="61" max="61" width="10.42578125" style="221" hidden="1" customWidth="1"/>
    <col min="62" max="62" width="23.42578125" style="221" hidden="1" customWidth="1"/>
    <col min="63" max="71" width="9.140625" style="124"/>
    <col min="72" max="72" width="11.5703125" style="124" customWidth="1"/>
    <col min="73" max="73" width="11.42578125" style="124" customWidth="1"/>
    <col min="74" max="16384" width="9.140625" style="124"/>
  </cols>
  <sheetData>
    <row r="2" spans="2:62" ht="22.15" customHeight="1">
      <c r="B2" s="174" t="s">
        <v>328</v>
      </c>
      <c r="C2" s="179">
        <f ca="1">DATA!E7</f>
        <v>41465</v>
      </c>
      <c r="BC2" s="221" t="s">
        <v>329</v>
      </c>
      <c r="BD2" s="221" t="s">
        <v>328</v>
      </c>
      <c r="BE2" s="221" t="s">
        <v>319</v>
      </c>
      <c r="BF2" s="221" t="str">
        <f>IF(DATA!$F$9=1,DATA!F12,DATA!I12)</f>
        <v>Amount paid in cash (90%)</v>
      </c>
      <c r="BG2" s="221" t="s">
        <v>333</v>
      </c>
      <c r="BH2" s="221" t="s">
        <v>334</v>
      </c>
      <c r="BI2" s="221" t="s">
        <v>339</v>
      </c>
      <c r="BJ2" s="221" t="str">
        <f>IF(DATA!$G$9=1,NaaBadi!BH2,NaaBadi!BG2)</f>
        <v>Simple interest @8%</v>
      </c>
    </row>
    <row r="3" spans="2:62" ht="18.600000000000001" customHeight="1">
      <c r="BB3" s="221">
        <v>1</v>
      </c>
      <c r="BC3" s="222">
        <f>IF(DATA!D14="","",DATA!D14)</f>
        <v>39561</v>
      </c>
      <c r="BD3" s="222">
        <f ca="1">$C$2</f>
        <v>41465</v>
      </c>
      <c r="BE3" s="221">
        <f ca="1">IF(BC3="","",ROUND(YEARFRAC(BD3,BC3,3),3))</f>
        <v>5.2160000000000002</v>
      </c>
      <c r="BF3" s="221">
        <f>IF(DATA!$F$9=1,DATA!F14,DATA!I14)</f>
        <v>834</v>
      </c>
      <c r="BG3" s="221">
        <f ca="1">IF(OR(BC3="",BF3=""),"",ROUND((BF3*BE3*8%),0))</f>
        <v>348</v>
      </c>
      <c r="BH3" s="221">
        <f ca="1">IF(OR(BC3="",BF3=""),"",ROUND((BF3*(POWER((1+8/100),BE3))),0)-BF3)</f>
        <v>412</v>
      </c>
      <c r="BI3" s="221">
        <f ca="1">IF(BG3="","",BH3-BG3)</f>
        <v>64</v>
      </c>
      <c r="BJ3" s="221">
        <f ca="1">IF(DATA!$G$9=1,NaaBadi!BH3,NaaBadi!BG3)</f>
        <v>348</v>
      </c>
    </row>
    <row r="4" spans="2:62" ht="22.9" customHeight="1">
      <c r="P4" s="125"/>
      <c r="R4" s="126"/>
      <c r="BB4" s="221">
        <v>2</v>
      </c>
      <c r="BC4" s="222">
        <f>IF(DATA!D15="","",DATA!D15)</f>
        <v>39641</v>
      </c>
      <c r="BD4" s="222">
        <f t="shared" ref="BD4:BD19" ca="1" si="0">$C$2</f>
        <v>41465</v>
      </c>
      <c r="BE4" s="221">
        <f t="shared" ref="BE4:BE19" ca="1" si="1">IF(BC4="","",ROUND(YEARFRAC(BD4,BC4,3),3))</f>
        <v>4.9969999999999999</v>
      </c>
      <c r="BF4" s="221">
        <f>IF(DATA!$F$9=1,DATA!F15,DATA!I15)</f>
        <v>1300</v>
      </c>
      <c r="BG4" s="221">
        <f t="shared" ref="BG4:BG14" ca="1" si="2">IF(OR(BC4="",BF4=""),"",ROUND((BF4*BE4*8%),0))</f>
        <v>520</v>
      </c>
      <c r="BH4" s="221">
        <f t="shared" ref="BH4:BH20" ca="1" si="3">IF(OR(BC4="",BF4=""),"",ROUND((BF4*(POWER((1+8/100),BE4))),0)-BF4)</f>
        <v>610</v>
      </c>
      <c r="BI4" s="221">
        <f t="shared" ref="BI4:BI19" ca="1" si="4">IF(BG4="","",BH4-BG4)</f>
        <v>90</v>
      </c>
      <c r="BJ4" s="221">
        <f ca="1">IF(DATA!$G$9=1,NaaBadi!BH4,NaaBadi!BG4)</f>
        <v>520</v>
      </c>
    </row>
    <row r="5" spans="2:62">
      <c r="P5" s="125"/>
      <c r="R5" s="126"/>
      <c r="BB5" s="221">
        <v>3</v>
      </c>
      <c r="BC5" s="222">
        <f>IF(DATA!D16="","",DATA!D16)</f>
        <v>39965</v>
      </c>
      <c r="BD5" s="222">
        <f t="shared" ca="1" si="0"/>
        <v>41465</v>
      </c>
      <c r="BE5" s="221">
        <f t="shared" ca="1" si="1"/>
        <v>4.1100000000000003</v>
      </c>
      <c r="BF5" s="221">
        <f>IF(DATA!$F$9=1,DATA!F16,DATA!I16)</f>
        <v>1426</v>
      </c>
      <c r="BG5" s="221">
        <f t="shared" ca="1" si="2"/>
        <v>469</v>
      </c>
      <c r="BH5" s="221">
        <f t="shared" ca="1" si="3"/>
        <v>531</v>
      </c>
      <c r="BI5" s="221">
        <f t="shared" ca="1" si="4"/>
        <v>62</v>
      </c>
      <c r="BJ5" s="221">
        <f ca="1">IF(DATA!$G$9=1,NaaBadi!BH5,NaaBadi!BG5)</f>
        <v>469</v>
      </c>
    </row>
    <row r="6" spans="2:62">
      <c r="P6" s="125"/>
      <c r="R6" s="126"/>
      <c r="BB6" s="221">
        <v>4</v>
      </c>
      <c r="BC6" s="222">
        <f>IF(DATA!D17="","",DATA!D17)</f>
        <v>40000</v>
      </c>
      <c r="BD6" s="222">
        <f t="shared" ca="1" si="0"/>
        <v>41465</v>
      </c>
      <c r="BE6" s="221">
        <f t="shared" ca="1" si="1"/>
        <v>4.0140000000000002</v>
      </c>
      <c r="BF6" s="221">
        <f>IF(DATA!$F$9=1,DATA!F17,DATA!I17)</f>
        <v>1058</v>
      </c>
      <c r="BG6" s="221">
        <f t="shared" ca="1" si="2"/>
        <v>340</v>
      </c>
      <c r="BH6" s="221">
        <f t="shared" ca="1" si="3"/>
        <v>383</v>
      </c>
      <c r="BI6" s="221">
        <f t="shared" ca="1" si="4"/>
        <v>43</v>
      </c>
      <c r="BJ6" s="221">
        <f ca="1">IF(DATA!$G$9=1,NaaBadi!BH6,NaaBadi!BG6)</f>
        <v>340</v>
      </c>
    </row>
    <row r="7" spans="2:62">
      <c r="P7" s="125"/>
      <c r="R7" s="126"/>
      <c r="BB7" s="221">
        <v>5</v>
      </c>
      <c r="BC7" s="222">
        <f>IF(DATA!D18="","",DATA!D18)</f>
        <v>40159</v>
      </c>
      <c r="BD7" s="222">
        <f t="shared" ca="1" si="0"/>
        <v>41465</v>
      </c>
      <c r="BE7" s="221">
        <f t="shared" ca="1" si="1"/>
        <v>3.5779999999999998</v>
      </c>
      <c r="BF7" s="221">
        <f>IF(DATA!$F$9=1,DATA!F18,DATA!I18)</f>
        <v>1710</v>
      </c>
      <c r="BG7" s="221">
        <f t="shared" ca="1" si="2"/>
        <v>489</v>
      </c>
      <c r="BH7" s="221">
        <f t="shared" ca="1" si="3"/>
        <v>542</v>
      </c>
      <c r="BI7" s="221">
        <f t="shared" ca="1" si="4"/>
        <v>53</v>
      </c>
      <c r="BJ7" s="221">
        <f ca="1">IF(DATA!$G$9=1,NaaBadi!BH7,NaaBadi!BG7)</f>
        <v>489</v>
      </c>
    </row>
    <row r="8" spans="2:62">
      <c r="P8" s="125"/>
      <c r="R8" s="126"/>
      <c r="BB8" s="221">
        <v>6</v>
      </c>
      <c r="BC8" s="222">
        <f>IF(DATA!D19="","",DATA!D19)</f>
        <v>40376</v>
      </c>
      <c r="BD8" s="222">
        <f t="shared" ca="1" si="0"/>
        <v>41465</v>
      </c>
      <c r="BE8" s="221">
        <f t="shared" ca="1" si="1"/>
        <v>2.984</v>
      </c>
      <c r="BF8" s="221">
        <f>IF(DATA!$F$9=1,DATA!F19,DATA!I19)</f>
        <v>6070</v>
      </c>
      <c r="BG8" s="221">
        <f t="shared" ca="1" si="2"/>
        <v>1449</v>
      </c>
      <c r="BH8" s="221">
        <f t="shared" ca="1" si="3"/>
        <v>1567</v>
      </c>
      <c r="BI8" s="221">
        <f t="shared" ca="1" si="4"/>
        <v>118</v>
      </c>
      <c r="BJ8" s="221">
        <f ca="1">IF(DATA!$G$9=1,NaaBadi!BH8,NaaBadi!BG8)</f>
        <v>1449</v>
      </c>
    </row>
    <row r="9" spans="2:62">
      <c r="P9" s="125"/>
      <c r="R9" s="126"/>
      <c r="BB9" s="221">
        <v>7</v>
      </c>
      <c r="BC9" s="222">
        <f>IF(DATA!D20="","",DATA!D20)</f>
        <v>40383</v>
      </c>
      <c r="BD9" s="222">
        <f t="shared" ca="1" si="0"/>
        <v>41465</v>
      </c>
      <c r="BE9" s="221">
        <f t="shared" ca="1" si="1"/>
        <v>2.964</v>
      </c>
      <c r="BF9" s="221">
        <f>IF(DATA!$F$9=1,DATA!F20,DATA!I20)</f>
        <v>1861</v>
      </c>
      <c r="BG9" s="221">
        <f t="shared" ca="1" si="2"/>
        <v>441</v>
      </c>
      <c r="BH9" s="221">
        <f t="shared" ca="1" si="3"/>
        <v>477</v>
      </c>
      <c r="BI9" s="221">
        <f t="shared" ca="1" si="4"/>
        <v>36</v>
      </c>
      <c r="BJ9" s="221">
        <f ca="1">IF(DATA!$G$9=1,NaaBadi!BH9,NaaBadi!BG9)</f>
        <v>441</v>
      </c>
    </row>
    <row r="10" spans="2:62">
      <c r="P10" s="125"/>
      <c r="R10" s="126"/>
      <c r="BB10" s="221">
        <v>8</v>
      </c>
      <c r="BC10" s="222">
        <f>IF(DATA!D21="","",DATA!D21)</f>
        <v>40421</v>
      </c>
      <c r="BD10" s="222">
        <f t="shared" ca="1" si="0"/>
        <v>41465</v>
      </c>
      <c r="BE10" s="221">
        <f t="shared" ca="1" si="1"/>
        <v>2.86</v>
      </c>
      <c r="BF10" s="221">
        <f>IF(DATA!$F$9=1,DATA!F21,DATA!I21)</f>
        <v>4233</v>
      </c>
      <c r="BG10" s="221">
        <f t="shared" ca="1" si="2"/>
        <v>969</v>
      </c>
      <c r="BH10" s="221">
        <f t="shared" ca="1" si="3"/>
        <v>1042</v>
      </c>
      <c r="BI10" s="221">
        <f t="shared" ca="1" si="4"/>
        <v>73</v>
      </c>
      <c r="BJ10" s="221">
        <f ca="1">IF(DATA!$G$9=1,NaaBadi!BH10,NaaBadi!BG10)</f>
        <v>969</v>
      </c>
    </row>
    <row r="11" spans="2:62">
      <c r="P11" s="125"/>
      <c r="R11" s="126"/>
      <c r="BB11" s="221">
        <v>9</v>
      </c>
      <c r="BC11" s="222">
        <f>IF(DATA!D22="","",DATA!D22)</f>
        <v>40513</v>
      </c>
      <c r="BD11" s="222">
        <f t="shared" ca="1" si="0"/>
        <v>41465</v>
      </c>
      <c r="BE11" s="221">
        <f t="shared" ca="1" si="1"/>
        <v>2.6080000000000001</v>
      </c>
      <c r="BF11" s="221">
        <f>IF(DATA!$F$9=1,DATA!F22,DATA!I22)</f>
        <v>4468</v>
      </c>
      <c r="BG11" s="221">
        <f t="shared" ca="1" si="2"/>
        <v>932</v>
      </c>
      <c r="BH11" s="221">
        <f t="shared" ca="1" si="3"/>
        <v>993</v>
      </c>
      <c r="BI11" s="221">
        <f t="shared" ca="1" si="4"/>
        <v>61</v>
      </c>
      <c r="BJ11" s="221">
        <f ca="1">IF(DATA!$G$9=1,NaaBadi!BH11,NaaBadi!BG11)</f>
        <v>932</v>
      </c>
    </row>
    <row r="12" spans="2:62">
      <c r="P12" s="125"/>
      <c r="R12" s="126"/>
      <c r="BB12" s="221">
        <v>10</v>
      </c>
      <c r="BC12" s="222">
        <f>IF(DATA!D23="","",DATA!D23)</f>
        <v>40705</v>
      </c>
      <c r="BD12" s="222">
        <f t="shared" ca="1" si="0"/>
        <v>41465</v>
      </c>
      <c r="BE12" s="221">
        <f t="shared" ca="1" si="1"/>
        <v>2.0819999999999999</v>
      </c>
      <c r="BF12" s="221">
        <f>IF(DATA!$F$9=1,DATA!F23,DATA!I23)</f>
        <v>2192</v>
      </c>
      <c r="BG12" s="221">
        <f t="shared" ca="1" si="2"/>
        <v>365</v>
      </c>
      <c r="BH12" s="221">
        <f t="shared" ca="1" si="3"/>
        <v>381</v>
      </c>
      <c r="BI12" s="221">
        <f t="shared" ca="1" si="4"/>
        <v>16</v>
      </c>
      <c r="BJ12" s="221">
        <f ca="1">IF(DATA!$G$9=1,NaaBadi!BH12,NaaBadi!BG12)</f>
        <v>365</v>
      </c>
    </row>
    <row r="13" spans="2:62">
      <c r="P13" s="125"/>
      <c r="R13" s="126"/>
      <c r="BB13" s="221">
        <v>11</v>
      </c>
      <c r="BC13" s="222">
        <f>IF(DATA!D24="","",DATA!D24)</f>
        <v>40973</v>
      </c>
      <c r="BD13" s="222">
        <f t="shared" ca="1" si="0"/>
        <v>41465</v>
      </c>
      <c r="BE13" s="221">
        <f t="shared" ca="1" si="1"/>
        <v>1.3480000000000001</v>
      </c>
      <c r="BF13" s="221">
        <f>IF(DATA!$F$9=1,DATA!F24,DATA!I24)</f>
        <v>2560</v>
      </c>
      <c r="BG13" s="221">
        <f t="shared" ca="1" si="2"/>
        <v>276</v>
      </c>
      <c r="BH13" s="221">
        <f t="shared" ca="1" si="3"/>
        <v>280</v>
      </c>
      <c r="BI13" s="221">
        <f t="shared" ca="1" si="4"/>
        <v>4</v>
      </c>
      <c r="BJ13" s="221">
        <f ca="1">IF(DATA!$G$9=1,NaaBadi!BH13,NaaBadi!BG13)</f>
        <v>276</v>
      </c>
    </row>
    <row r="14" spans="2:62">
      <c r="P14" s="125"/>
      <c r="R14" s="126"/>
      <c r="BB14" s="221">
        <v>12</v>
      </c>
      <c r="BC14" s="222">
        <f>IF(DATA!D25="","",DATA!D25)</f>
        <v>41109</v>
      </c>
      <c r="BD14" s="222">
        <f t="shared" ca="1" si="0"/>
        <v>41465</v>
      </c>
      <c r="BE14" s="221">
        <f t="shared" ca="1" si="1"/>
        <v>0.97499999999999998</v>
      </c>
      <c r="BF14" s="221">
        <f>IF(DATA!$F$9=1,DATA!F25,DATA!I25)</f>
        <v>2708</v>
      </c>
      <c r="BG14" s="221">
        <f t="shared" ca="1" si="2"/>
        <v>211</v>
      </c>
      <c r="BH14" s="221">
        <f t="shared" ca="1" si="3"/>
        <v>211</v>
      </c>
      <c r="BI14" s="221">
        <f t="shared" ca="1" si="4"/>
        <v>0</v>
      </c>
      <c r="BJ14" s="221">
        <f ca="1">IF(DATA!$G$9=1,NaaBadi!BH14,NaaBadi!BG14)</f>
        <v>211</v>
      </c>
    </row>
    <row r="15" spans="2:62">
      <c r="P15" s="125"/>
      <c r="R15" s="126"/>
      <c r="BB15" s="221">
        <v>13</v>
      </c>
      <c r="BC15" s="222" t="str">
        <f>IF(DATA!D26="","",DATA!D26)</f>
        <v/>
      </c>
      <c r="BD15" s="222">
        <f t="shared" ca="1" si="0"/>
        <v>41465</v>
      </c>
      <c r="BE15" s="221" t="str">
        <f t="shared" si="1"/>
        <v/>
      </c>
      <c r="BF15" s="221" t="str">
        <f>IF(DATA!$F$9=1,DATA!F26,DATA!I26)</f>
        <v/>
      </c>
      <c r="BG15" s="221" t="str">
        <f>IF(OR(BC15="",BF15=""),"",ROUND((BF15*BE15*8%),0))</f>
        <v/>
      </c>
      <c r="BH15" s="221" t="str">
        <f t="shared" si="3"/>
        <v/>
      </c>
      <c r="BI15" s="221" t="str">
        <f t="shared" si="4"/>
        <v/>
      </c>
      <c r="BJ15" s="221" t="str">
        <f>IF(DATA!$G$9=1,NaaBadi!BH15,NaaBadi!BG15)</f>
        <v/>
      </c>
    </row>
    <row r="16" spans="2:62">
      <c r="P16" s="125"/>
      <c r="R16" s="126"/>
      <c r="BB16" s="221">
        <v>14</v>
      </c>
      <c r="BC16" s="222" t="str">
        <f>IF(DATA!D27="","",DATA!D27)</f>
        <v/>
      </c>
      <c r="BD16" s="222">
        <f t="shared" ca="1" si="0"/>
        <v>41465</v>
      </c>
      <c r="BE16" s="221" t="str">
        <f t="shared" si="1"/>
        <v/>
      </c>
      <c r="BF16" s="221" t="str">
        <f>IF(DATA!$F$9=1,DATA!F27,DATA!I27)</f>
        <v/>
      </c>
      <c r="BG16" s="221" t="str">
        <f t="shared" ref="BG16:BG19" si="5">IF(OR(BC16="",BF16=""),"",ROUND((BF16*BE16*8%),0))</f>
        <v/>
      </c>
      <c r="BH16" s="221" t="str">
        <f t="shared" si="3"/>
        <v/>
      </c>
      <c r="BI16" s="221" t="str">
        <f t="shared" si="4"/>
        <v/>
      </c>
      <c r="BJ16" s="221" t="str">
        <f>IF(DATA!$G$9=1,NaaBadi!BH16,NaaBadi!BG16)</f>
        <v/>
      </c>
    </row>
    <row r="17" spans="2:62">
      <c r="P17" s="126"/>
      <c r="BB17" s="221">
        <v>15</v>
      </c>
      <c r="BC17" s="222" t="str">
        <f>IF(DATA!D28="","",DATA!D28)</f>
        <v/>
      </c>
      <c r="BD17" s="222">
        <f t="shared" ca="1" si="0"/>
        <v>41465</v>
      </c>
      <c r="BE17" s="221" t="str">
        <f t="shared" si="1"/>
        <v/>
      </c>
      <c r="BF17" s="221" t="str">
        <f>IF(DATA!$F$9=1,DATA!F28,DATA!I28)</f>
        <v/>
      </c>
      <c r="BG17" s="221" t="str">
        <f t="shared" si="5"/>
        <v/>
      </c>
      <c r="BH17" s="221" t="str">
        <f t="shared" si="3"/>
        <v/>
      </c>
      <c r="BI17" s="221" t="str">
        <f t="shared" si="4"/>
        <v/>
      </c>
      <c r="BJ17" s="221" t="str">
        <f>IF(DATA!$G$9=1,NaaBadi!BH17,NaaBadi!BG17)</f>
        <v/>
      </c>
    </row>
    <row r="18" spans="2:62">
      <c r="B18" s="148"/>
      <c r="P18" s="126"/>
      <c r="BB18" s="221">
        <v>16</v>
      </c>
      <c r="BC18" s="222" t="str">
        <f>IF(DATA!D29="","",DATA!D29)</f>
        <v/>
      </c>
      <c r="BD18" s="222">
        <f t="shared" ca="1" si="0"/>
        <v>41465</v>
      </c>
      <c r="BE18" s="221" t="str">
        <f t="shared" si="1"/>
        <v/>
      </c>
      <c r="BF18" s="221" t="str">
        <f>IF(DATA!$F$9=1,DATA!F29,DATA!I29)</f>
        <v/>
      </c>
      <c r="BG18" s="221" t="str">
        <f t="shared" si="5"/>
        <v/>
      </c>
      <c r="BH18" s="221" t="str">
        <f t="shared" si="3"/>
        <v/>
      </c>
      <c r="BI18" s="221" t="str">
        <f t="shared" si="4"/>
        <v/>
      </c>
      <c r="BJ18" s="221" t="str">
        <f>IF(DATA!$G$9=1,NaaBadi!BH18,NaaBadi!BG18)</f>
        <v/>
      </c>
    </row>
    <row r="19" spans="2:62">
      <c r="B19" s="148"/>
      <c r="P19" s="126"/>
      <c r="BB19" s="221">
        <v>17</v>
      </c>
      <c r="BC19" s="222" t="str">
        <f>IF(DATA!D30="","",DATA!D30)</f>
        <v/>
      </c>
      <c r="BD19" s="222">
        <f t="shared" ca="1" si="0"/>
        <v>41465</v>
      </c>
      <c r="BE19" s="221" t="str">
        <f t="shared" si="1"/>
        <v/>
      </c>
      <c r="BF19" s="221" t="str">
        <f>IF(DATA!$F$9=1,DATA!F30,DATA!I30)</f>
        <v/>
      </c>
      <c r="BG19" s="221" t="str">
        <f t="shared" si="5"/>
        <v/>
      </c>
      <c r="BH19" s="221" t="str">
        <f t="shared" si="3"/>
        <v/>
      </c>
      <c r="BI19" s="221" t="str">
        <f t="shared" si="4"/>
        <v/>
      </c>
      <c r="BJ19" s="221" t="str">
        <f>IF(DATA!$G$9=1,NaaBadi!BH19,NaaBadi!BG19)</f>
        <v/>
      </c>
    </row>
    <row r="20" spans="2:62">
      <c r="B20" s="148"/>
      <c r="P20" s="126"/>
      <c r="BH20" s="221" t="str">
        <f t="shared" si="3"/>
        <v/>
      </c>
    </row>
    <row r="21" spans="2:62" ht="21">
      <c r="E21" s="149"/>
      <c r="P21" s="126"/>
    </row>
    <row r="22" spans="2:62">
      <c r="BG22" s="221" t="s">
        <v>342</v>
      </c>
      <c r="BH22" s="221" t="s">
        <v>337</v>
      </c>
    </row>
    <row r="23" spans="2:62">
      <c r="BG23" s="221" t="s">
        <v>358</v>
      </c>
      <c r="BH23" s="223" t="s">
        <v>335</v>
      </c>
    </row>
    <row r="24" spans="2:62">
      <c r="BG24" s="221" t="s">
        <v>359</v>
      </c>
      <c r="BH24" s="223" t="s">
        <v>336</v>
      </c>
    </row>
    <row r="26" spans="2:62" ht="21">
      <c r="E26" s="149"/>
    </row>
    <row r="31" spans="2:62" ht="21">
      <c r="E31" s="149"/>
    </row>
  </sheetData>
  <sheetProtection password="9835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D34"/>
  <sheetViews>
    <sheetView workbookViewId="0">
      <selection activeCell="B7" sqref="B7"/>
    </sheetView>
  </sheetViews>
  <sheetFormatPr defaultColWidth="5.7109375" defaultRowHeight="12.6" customHeight="1"/>
  <cols>
    <col min="1" max="1" width="15.85546875" style="127" customWidth="1"/>
    <col min="2" max="2" width="89.42578125" style="127" customWidth="1"/>
    <col min="3" max="17" width="0" style="127" hidden="1" customWidth="1"/>
    <col min="18" max="18" width="18.7109375" style="127" customWidth="1"/>
    <col min="19" max="19" width="10.7109375" style="127" customWidth="1"/>
    <col min="20" max="16384" width="5.7109375" style="127"/>
  </cols>
  <sheetData>
    <row r="1" spans="1:108" ht="12.75"/>
    <row r="2" spans="1:108" ht="12.6" hidden="1" customHeight="1">
      <c r="G2" s="127">
        <v>1</v>
      </c>
      <c r="H2" s="127">
        <v>2</v>
      </c>
      <c r="I2" s="127">
        <v>3</v>
      </c>
      <c r="J2" s="127">
        <v>4</v>
      </c>
      <c r="K2" s="127">
        <v>5</v>
      </c>
      <c r="L2" s="127">
        <v>6</v>
      </c>
      <c r="M2" s="127">
        <v>7</v>
      </c>
      <c r="Q2" s="127">
        <v>8</v>
      </c>
      <c r="R2" s="127">
        <v>9</v>
      </c>
      <c r="S2" s="127">
        <v>10</v>
      </c>
      <c r="T2" s="127">
        <v>11</v>
      </c>
      <c r="U2" s="127">
        <v>12</v>
      </c>
      <c r="V2" s="127">
        <v>13</v>
      </c>
      <c r="W2" s="127">
        <v>14</v>
      </c>
      <c r="X2" s="127">
        <v>15</v>
      </c>
      <c r="Y2" s="127">
        <v>16</v>
      </c>
      <c r="Z2" s="127">
        <v>17</v>
      </c>
      <c r="AA2" s="127">
        <v>18</v>
      </c>
      <c r="AB2" s="127">
        <v>19</v>
      </c>
      <c r="AC2" s="127">
        <v>20</v>
      </c>
      <c r="AD2" s="127">
        <v>21</v>
      </c>
      <c r="AE2" s="127">
        <v>22</v>
      </c>
      <c r="AF2" s="127">
        <v>23</v>
      </c>
      <c r="AG2" s="127">
        <v>24</v>
      </c>
      <c r="AH2" s="127">
        <v>25</v>
      </c>
      <c r="AI2" s="127">
        <v>26</v>
      </c>
      <c r="AJ2" s="127">
        <v>27</v>
      </c>
      <c r="AK2" s="127">
        <v>28</v>
      </c>
      <c r="AL2" s="127">
        <v>29</v>
      </c>
      <c r="AM2" s="127">
        <v>30</v>
      </c>
      <c r="AN2" s="127">
        <v>31</v>
      </c>
      <c r="AO2" s="127">
        <v>32</v>
      </c>
      <c r="AP2" s="127">
        <v>33</v>
      </c>
      <c r="AQ2" s="127">
        <v>34</v>
      </c>
      <c r="AR2" s="127">
        <v>35</v>
      </c>
      <c r="AS2" s="127">
        <v>36</v>
      </c>
      <c r="AT2" s="127">
        <v>37</v>
      </c>
      <c r="AU2" s="127">
        <v>38</v>
      </c>
      <c r="AV2" s="127">
        <v>39</v>
      </c>
      <c r="AW2" s="127">
        <v>40</v>
      </c>
      <c r="AX2" s="127">
        <v>41</v>
      </c>
      <c r="AY2" s="127">
        <v>42</v>
      </c>
      <c r="AZ2" s="127">
        <v>43</v>
      </c>
      <c r="BA2" s="127">
        <v>44</v>
      </c>
      <c r="BB2" s="127">
        <v>45</v>
      </c>
      <c r="BC2" s="127">
        <v>46</v>
      </c>
      <c r="BD2" s="127">
        <v>47</v>
      </c>
      <c r="BE2" s="127">
        <v>48</v>
      </c>
      <c r="BF2" s="127">
        <v>49</v>
      </c>
      <c r="BG2" s="127">
        <v>50</v>
      </c>
      <c r="BH2" s="127">
        <v>51</v>
      </c>
      <c r="BI2" s="127">
        <v>52</v>
      </c>
      <c r="BJ2" s="127">
        <v>53</v>
      </c>
      <c r="BK2" s="127">
        <v>54</v>
      </c>
      <c r="BL2" s="127">
        <v>55</v>
      </c>
      <c r="BM2" s="127">
        <v>56</v>
      </c>
      <c r="BN2" s="127">
        <v>57</v>
      </c>
      <c r="BO2" s="127">
        <v>58</v>
      </c>
      <c r="BP2" s="127">
        <v>59</v>
      </c>
      <c r="BQ2" s="127">
        <v>60</v>
      </c>
      <c r="BR2" s="127">
        <v>61</v>
      </c>
      <c r="BS2" s="127">
        <v>62</v>
      </c>
      <c r="BT2" s="127">
        <v>63</v>
      </c>
      <c r="BU2" s="127">
        <v>64</v>
      </c>
      <c r="BV2" s="127">
        <v>65</v>
      </c>
      <c r="BW2" s="127">
        <v>66</v>
      </c>
      <c r="BX2" s="127">
        <v>67</v>
      </c>
      <c r="BY2" s="127">
        <v>68</v>
      </c>
      <c r="BZ2" s="127">
        <v>69</v>
      </c>
      <c r="CA2" s="127">
        <v>70</v>
      </c>
      <c r="CB2" s="127">
        <v>71</v>
      </c>
      <c r="CC2" s="127">
        <v>72</v>
      </c>
      <c r="CD2" s="127">
        <v>73</v>
      </c>
      <c r="CE2" s="127">
        <v>74</v>
      </c>
      <c r="CF2" s="127">
        <v>75</v>
      </c>
      <c r="CG2" s="127">
        <v>76</v>
      </c>
      <c r="CH2" s="127">
        <v>77</v>
      </c>
      <c r="CI2" s="127">
        <v>78</v>
      </c>
      <c r="CJ2" s="127">
        <v>79</v>
      </c>
      <c r="CK2" s="127">
        <v>80</v>
      </c>
      <c r="CL2" s="127">
        <v>81</v>
      </c>
      <c r="CM2" s="127">
        <v>82</v>
      </c>
      <c r="CN2" s="127">
        <v>83</v>
      </c>
      <c r="CO2" s="127">
        <v>84</v>
      </c>
      <c r="CP2" s="127">
        <v>85</v>
      </c>
      <c r="CQ2" s="127">
        <v>86</v>
      </c>
      <c r="CR2" s="127">
        <v>87</v>
      </c>
      <c r="CS2" s="127">
        <v>88</v>
      </c>
      <c r="CT2" s="127">
        <v>89</v>
      </c>
      <c r="CU2" s="127">
        <v>90</v>
      </c>
      <c r="CV2" s="127">
        <v>91</v>
      </c>
      <c r="CW2" s="127">
        <v>92</v>
      </c>
      <c r="CX2" s="127">
        <v>93</v>
      </c>
      <c r="CY2" s="127">
        <v>94</v>
      </c>
      <c r="CZ2" s="127">
        <v>95</v>
      </c>
      <c r="DA2" s="127">
        <v>96</v>
      </c>
      <c r="DB2" s="127">
        <v>97</v>
      </c>
      <c r="DC2" s="127">
        <v>98</v>
      </c>
      <c r="DD2" s="127">
        <v>99</v>
      </c>
    </row>
    <row r="3" spans="1:108" ht="12.75">
      <c r="G3" s="127" t="s">
        <v>20</v>
      </c>
      <c r="H3" s="127" t="s">
        <v>21</v>
      </c>
      <c r="I3" s="127" t="s">
        <v>22</v>
      </c>
      <c r="J3" s="127" t="s">
        <v>23</v>
      </c>
      <c r="K3" s="127" t="s">
        <v>24</v>
      </c>
      <c r="L3" s="127" t="s">
        <v>25</v>
      </c>
      <c r="M3" s="127" t="s">
        <v>26</v>
      </c>
      <c r="Q3" s="127" t="s">
        <v>27</v>
      </c>
      <c r="R3" s="127" t="s">
        <v>28</v>
      </c>
      <c r="S3" s="127" t="s">
        <v>29</v>
      </c>
      <c r="T3" s="127" t="s">
        <v>30</v>
      </c>
      <c r="U3" s="127" t="s">
        <v>31</v>
      </c>
      <c r="V3" s="127" t="s">
        <v>32</v>
      </c>
      <c r="W3" s="127" t="s">
        <v>33</v>
      </c>
      <c r="X3" s="127" t="s">
        <v>34</v>
      </c>
      <c r="Y3" s="127" t="s">
        <v>35</v>
      </c>
      <c r="Z3" s="127" t="s">
        <v>36</v>
      </c>
      <c r="AA3" s="127" t="s">
        <v>37</v>
      </c>
      <c r="AB3" s="127" t="s">
        <v>38</v>
      </c>
      <c r="AC3" s="127" t="s">
        <v>39</v>
      </c>
      <c r="AD3" s="127" t="s">
        <v>40</v>
      </c>
      <c r="AE3" s="127" t="s">
        <v>41</v>
      </c>
      <c r="AF3" s="127" t="s">
        <v>42</v>
      </c>
      <c r="AG3" s="127" t="s">
        <v>43</v>
      </c>
      <c r="AH3" s="127" t="s">
        <v>44</v>
      </c>
      <c r="AI3" s="127" t="s">
        <v>45</v>
      </c>
      <c r="AJ3" s="127" t="s">
        <v>46</v>
      </c>
      <c r="AK3" s="127" t="s">
        <v>47</v>
      </c>
      <c r="AL3" s="127" t="s">
        <v>48</v>
      </c>
      <c r="AM3" s="127" t="s">
        <v>49</v>
      </c>
      <c r="AN3" s="127" t="s">
        <v>50</v>
      </c>
      <c r="AO3" s="127" t="s">
        <v>51</v>
      </c>
      <c r="AP3" s="127" t="s">
        <v>52</v>
      </c>
      <c r="AQ3" s="127" t="s">
        <v>53</v>
      </c>
      <c r="AR3" s="127" t="s">
        <v>54</v>
      </c>
      <c r="AS3" s="127" t="s">
        <v>55</v>
      </c>
      <c r="AT3" s="127" t="s">
        <v>56</v>
      </c>
      <c r="AU3" s="127" t="s">
        <v>57</v>
      </c>
      <c r="AV3" s="127" t="s">
        <v>58</v>
      </c>
      <c r="AW3" s="127" t="s">
        <v>59</v>
      </c>
      <c r="AX3" s="127" t="s">
        <v>60</v>
      </c>
      <c r="AY3" s="127" t="s">
        <v>61</v>
      </c>
      <c r="AZ3" s="127" t="s">
        <v>62</v>
      </c>
      <c r="BA3" s="127" t="s">
        <v>63</v>
      </c>
      <c r="BB3" s="127" t="s">
        <v>64</v>
      </c>
      <c r="BC3" s="127" t="s">
        <v>65</v>
      </c>
      <c r="BD3" s="127" t="s">
        <v>66</v>
      </c>
      <c r="BE3" s="127" t="s">
        <v>67</v>
      </c>
      <c r="BF3" s="127" t="s">
        <v>68</v>
      </c>
      <c r="BG3" s="127" t="s">
        <v>69</v>
      </c>
      <c r="BH3" s="127" t="s">
        <v>70</v>
      </c>
      <c r="BI3" s="127" t="s">
        <v>71</v>
      </c>
      <c r="BJ3" s="127" t="s">
        <v>72</v>
      </c>
      <c r="BK3" s="127" t="s">
        <v>73</v>
      </c>
      <c r="BL3" s="127" t="s">
        <v>74</v>
      </c>
      <c r="BM3" s="127" t="s">
        <v>75</v>
      </c>
      <c r="BN3" s="127" t="s">
        <v>76</v>
      </c>
      <c r="BO3" s="127" t="s">
        <v>77</v>
      </c>
      <c r="BP3" s="127" t="s">
        <v>78</v>
      </c>
      <c r="BQ3" s="127" t="s">
        <v>79</v>
      </c>
      <c r="BR3" s="127" t="s">
        <v>80</v>
      </c>
      <c r="BS3" s="127" t="s">
        <v>81</v>
      </c>
      <c r="BT3" s="127" t="s">
        <v>82</v>
      </c>
      <c r="BU3" s="127" t="s">
        <v>83</v>
      </c>
      <c r="BV3" s="127" t="s">
        <v>84</v>
      </c>
      <c r="BW3" s="127" t="s">
        <v>85</v>
      </c>
      <c r="BX3" s="127" t="s">
        <v>86</v>
      </c>
      <c r="BY3" s="127" t="s">
        <v>87</v>
      </c>
      <c r="BZ3" s="127" t="s">
        <v>88</v>
      </c>
      <c r="CA3" s="127" t="s">
        <v>89</v>
      </c>
      <c r="CB3" s="127" t="s">
        <v>90</v>
      </c>
      <c r="CC3" s="127" t="s">
        <v>91</v>
      </c>
      <c r="CD3" s="127" t="s">
        <v>92</v>
      </c>
      <c r="CE3" s="127" t="s">
        <v>93</v>
      </c>
      <c r="CF3" s="127" t="s">
        <v>94</v>
      </c>
      <c r="CG3" s="127" t="s">
        <v>95</v>
      </c>
      <c r="CH3" s="127" t="s">
        <v>96</v>
      </c>
      <c r="CI3" s="127" t="s">
        <v>97</v>
      </c>
      <c r="CJ3" s="127" t="s">
        <v>98</v>
      </c>
      <c r="CK3" s="127" t="s">
        <v>99</v>
      </c>
      <c r="CL3" s="127" t="s">
        <v>100</v>
      </c>
      <c r="CM3" s="127" t="s">
        <v>101</v>
      </c>
      <c r="CN3" s="127" t="s">
        <v>102</v>
      </c>
      <c r="CO3" s="127" t="s">
        <v>103</v>
      </c>
      <c r="CP3" s="127" t="s">
        <v>104</v>
      </c>
      <c r="CQ3" s="127" t="s">
        <v>105</v>
      </c>
      <c r="CR3" s="127" t="s">
        <v>106</v>
      </c>
      <c r="CS3" s="127" t="s">
        <v>107</v>
      </c>
      <c r="CT3" s="127" t="s">
        <v>108</v>
      </c>
      <c r="CU3" s="127" t="s">
        <v>109</v>
      </c>
      <c r="CV3" s="127" t="s">
        <v>110</v>
      </c>
      <c r="CW3" s="127" t="s">
        <v>111</v>
      </c>
      <c r="CX3" s="127" t="s">
        <v>112</v>
      </c>
      <c r="CY3" s="127" t="s">
        <v>113</v>
      </c>
      <c r="CZ3" s="127" t="s">
        <v>114</v>
      </c>
      <c r="DA3" s="127" t="s">
        <v>115</v>
      </c>
      <c r="DB3" s="127" t="s">
        <v>116</v>
      </c>
      <c r="DC3" s="127" t="s">
        <v>117</v>
      </c>
      <c r="DD3" s="127" t="s">
        <v>118</v>
      </c>
    </row>
    <row r="4" spans="1:108" ht="12.75"/>
    <row r="5" spans="1:108" ht="12.75"/>
    <row r="6" spans="1:108" ht="12.75"/>
    <row r="7" spans="1:108" ht="12.75"/>
    <row r="8" spans="1:108" ht="12.75"/>
    <row r="9" spans="1:108" ht="12.75"/>
    <row r="10" spans="1:108" ht="27.75" customHeight="1">
      <c r="A10" s="128" t="s">
        <v>119</v>
      </c>
      <c r="B10" s="128" t="s">
        <v>120</v>
      </c>
    </row>
    <row r="11" spans="1:108" ht="35.1" customHeight="1">
      <c r="A11" s="129">
        <f ca="1">'Bill interest'!G21</f>
        <v>6809</v>
      </c>
      <c r="B11" s="130" t="str">
        <f t="shared" ref="B11:B34" ca="1" si="0">IF(A11="","",CONCATENATE("(",Q11," rupees only)"))</f>
        <v>(Six Thousand Eight Hundred and Nine rupees only)</v>
      </c>
      <c r="C11" s="127">
        <f t="shared" ref="C11:C34" ca="1" si="1">INT(A11/100000)</f>
        <v>0</v>
      </c>
      <c r="D11" s="127">
        <f t="shared" ref="D11:D34" ca="1" si="2">INT(A11/1000-C11*100)</f>
        <v>6</v>
      </c>
      <c r="E11" s="127">
        <f t="shared" ref="E11:E34" ca="1" si="3">INT(A11/100-C11*1000-D11*10)</f>
        <v>8</v>
      </c>
      <c r="F11" s="127">
        <f t="shared" ref="F11:F34" ca="1" si="4">INT(A11-C11*100000-D11*1000-E11*100)</f>
        <v>9</v>
      </c>
      <c r="G11" s="127" t="str">
        <f t="shared" ref="G11:H34" ca="1" si="5">IF(C11=0,"",LOOKUP(C11,$G$2:$DD$2,$G$3:$DD$3))</f>
        <v/>
      </c>
      <c r="H11" s="127" t="str">
        <f t="shared" ca="1" si="5"/>
        <v>Six</v>
      </c>
      <c r="I11" s="127" t="str">
        <f t="shared" ref="I11:I34" ca="1" si="6">IF(E11=0,"",LOOKUP(E11,$G$2:$R$2,$G$3:$R$3))</f>
        <v>Eight</v>
      </c>
      <c r="J11" s="127" t="str">
        <f t="shared" ref="J11:J34" ca="1" si="7">IF(F11=0,"",LOOKUP(F11,$G$2:$DD$2,$G$3:$DD$3))</f>
        <v>Nine</v>
      </c>
      <c r="K11" s="127">
        <f t="shared" ref="K11:K34" ca="1" si="8">IF(AND(E11=0,F11=0),1,2)</f>
        <v>2</v>
      </c>
      <c r="L11" s="127">
        <f t="shared" ref="L11:L34" ca="1" si="9">IF(F11=0,3,4)</f>
        <v>4</v>
      </c>
      <c r="M11" s="127">
        <f t="shared" ref="M11:M34" ca="1" si="10">IF(OR(K11=1,L11=3),5,6)</f>
        <v>6</v>
      </c>
      <c r="N11" s="127" t="str">
        <f t="shared" ref="N11:N34" ca="1" si="11">IF(C11&gt;1," Lakhs ",IF(C11&gt;0," Lakh ",""))</f>
        <v/>
      </c>
      <c r="O11" s="127" t="str">
        <f t="shared" ref="O11:O34" ca="1" si="12">IF(D11&gt;0," Thousand ","")</f>
        <v xml:space="preserve"> Thousand </v>
      </c>
      <c r="P11" s="127" t="str">
        <f t="shared" ref="P11:P34" ca="1" si="13">IF(E11&gt;0," Hundred ","")</f>
        <v xml:space="preserve"> Hundred </v>
      </c>
      <c r="Q11" s="130" t="str">
        <f t="shared" ref="Q11:Q34" ca="1" si="14">IF(A11=0,"Zero",IF(A11&gt;0,TRIM(CONCATENATE(G11,N11,H11,O11,I11,P11,IF(AND(A11&gt;100,M11=6)," and ",""),J11)),""))</f>
        <v>Six Thousand Eight Hundred and Nine</v>
      </c>
    </row>
    <row r="12" spans="1:108" ht="35.1" customHeight="1">
      <c r="A12" s="129">
        <f ca="1">A11+1</f>
        <v>6810</v>
      </c>
      <c r="B12" s="130" t="str">
        <f t="shared" ca="1" si="0"/>
        <v>(Six Thousand Eight Hundred and Ten rupees only)</v>
      </c>
      <c r="C12" s="127">
        <f t="shared" ca="1" si="1"/>
        <v>0</v>
      </c>
      <c r="D12" s="127">
        <f t="shared" ca="1" si="2"/>
        <v>6</v>
      </c>
      <c r="E12" s="127">
        <f t="shared" ca="1" si="3"/>
        <v>8</v>
      </c>
      <c r="F12" s="127">
        <f t="shared" ca="1" si="4"/>
        <v>10</v>
      </c>
      <c r="G12" s="127" t="str">
        <f t="shared" ca="1" si="5"/>
        <v/>
      </c>
      <c r="H12" s="127" t="str">
        <f t="shared" ca="1" si="5"/>
        <v>Six</v>
      </c>
      <c r="I12" s="127" t="str">
        <f t="shared" ca="1" si="6"/>
        <v>Eight</v>
      </c>
      <c r="J12" s="127" t="str">
        <f t="shared" ca="1" si="7"/>
        <v>Ten</v>
      </c>
      <c r="K12" s="127">
        <f t="shared" ca="1" si="8"/>
        <v>2</v>
      </c>
      <c r="L12" s="127">
        <f t="shared" ca="1" si="9"/>
        <v>4</v>
      </c>
      <c r="M12" s="127">
        <f t="shared" ca="1" si="10"/>
        <v>6</v>
      </c>
      <c r="N12" s="127" t="str">
        <f t="shared" ca="1" si="11"/>
        <v/>
      </c>
      <c r="O12" s="127" t="str">
        <f t="shared" ca="1" si="12"/>
        <v xml:space="preserve"> Thousand </v>
      </c>
      <c r="P12" s="127" t="str">
        <f t="shared" ca="1" si="13"/>
        <v xml:space="preserve"> Hundred </v>
      </c>
      <c r="Q12" s="130" t="str">
        <f t="shared" ca="1" si="14"/>
        <v>Six Thousand Eight Hundred and Ten</v>
      </c>
    </row>
    <row r="13" spans="1:108" ht="35.1" customHeight="1">
      <c r="A13" s="131">
        <f>'Bill CSS'!G22</f>
        <v>30420</v>
      </c>
      <c r="B13" s="130" t="str">
        <f t="shared" si="0"/>
        <v>(Thirty Thousand Four Hundred and Twenty rupees only)</v>
      </c>
      <c r="C13" s="127">
        <f t="shared" si="1"/>
        <v>0</v>
      </c>
      <c r="D13" s="127">
        <f t="shared" si="2"/>
        <v>30</v>
      </c>
      <c r="E13" s="127">
        <f t="shared" si="3"/>
        <v>4</v>
      </c>
      <c r="F13" s="127">
        <f t="shared" si="4"/>
        <v>20</v>
      </c>
      <c r="G13" s="127" t="str">
        <f t="shared" si="5"/>
        <v/>
      </c>
      <c r="H13" s="127" t="str">
        <f t="shared" si="5"/>
        <v xml:space="preserve">Thirty </v>
      </c>
      <c r="I13" s="127" t="str">
        <f t="shared" si="6"/>
        <v>Four</v>
      </c>
      <c r="J13" s="127" t="str">
        <f t="shared" si="7"/>
        <v>Twenty</v>
      </c>
      <c r="K13" s="127">
        <f t="shared" si="8"/>
        <v>2</v>
      </c>
      <c r="L13" s="127">
        <f t="shared" si="9"/>
        <v>4</v>
      </c>
      <c r="M13" s="127">
        <f t="shared" si="10"/>
        <v>6</v>
      </c>
      <c r="N13" s="127" t="str">
        <f t="shared" si="11"/>
        <v/>
      </c>
      <c r="O13" s="127" t="str">
        <f t="shared" si="12"/>
        <v xml:space="preserve"> Thousand </v>
      </c>
      <c r="P13" s="127" t="str">
        <f t="shared" si="13"/>
        <v xml:space="preserve"> Hundred </v>
      </c>
      <c r="Q13" s="130" t="str">
        <f t="shared" si="14"/>
        <v>Thirty Thousand Four Hundred and Twenty</v>
      </c>
    </row>
    <row r="14" spans="1:108" ht="35.1" customHeight="1">
      <c r="A14" s="129">
        <f>A13+1</f>
        <v>30421</v>
      </c>
      <c r="B14" s="130" t="str">
        <f t="shared" si="0"/>
        <v>(Thirty Thousand Four Hundred and Twenty one rupees only)</v>
      </c>
      <c r="C14" s="127">
        <f t="shared" si="1"/>
        <v>0</v>
      </c>
      <c r="D14" s="127">
        <f t="shared" si="2"/>
        <v>30</v>
      </c>
      <c r="E14" s="127">
        <f t="shared" si="3"/>
        <v>4</v>
      </c>
      <c r="F14" s="127">
        <f t="shared" si="4"/>
        <v>21</v>
      </c>
      <c r="G14" s="127" t="str">
        <f t="shared" si="5"/>
        <v/>
      </c>
      <c r="H14" s="127" t="str">
        <f t="shared" si="5"/>
        <v xml:space="preserve">Thirty </v>
      </c>
      <c r="I14" s="127" t="str">
        <f t="shared" si="6"/>
        <v>Four</v>
      </c>
      <c r="J14" s="127" t="str">
        <f t="shared" si="7"/>
        <v>Twenty one</v>
      </c>
      <c r="K14" s="127">
        <f t="shared" si="8"/>
        <v>2</v>
      </c>
      <c r="L14" s="127">
        <f t="shared" si="9"/>
        <v>4</v>
      </c>
      <c r="M14" s="127">
        <f t="shared" si="10"/>
        <v>6</v>
      </c>
      <c r="N14" s="127" t="str">
        <f t="shared" si="11"/>
        <v/>
      </c>
      <c r="O14" s="127" t="str">
        <f t="shared" si="12"/>
        <v xml:space="preserve"> Thousand </v>
      </c>
      <c r="P14" s="127" t="str">
        <f t="shared" si="13"/>
        <v xml:space="preserve"> Hundred </v>
      </c>
      <c r="Q14" s="130" t="str">
        <f t="shared" si="14"/>
        <v>Thirty Thousand Four Hundred and Twenty one</v>
      </c>
    </row>
    <row r="15" spans="1:108" ht="35.1" customHeight="1">
      <c r="A15" s="128">
        <v>10</v>
      </c>
      <c r="B15" s="130" t="str">
        <f t="shared" si="0"/>
        <v>(Ten rupees only)</v>
      </c>
      <c r="C15" s="127">
        <f t="shared" si="1"/>
        <v>0</v>
      </c>
      <c r="D15" s="127">
        <f t="shared" si="2"/>
        <v>0</v>
      </c>
      <c r="E15" s="127">
        <f t="shared" si="3"/>
        <v>0</v>
      </c>
      <c r="F15" s="127">
        <f t="shared" si="4"/>
        <v>10</v>
      </c>
      <c r="G15" s="127" t="str">
        <f t="shared" si="5"/>
        <v/>
      </c>
      <c r="H15" s="127" t="str">
        <f t="shared" si="5"/>
        <v/>
      </c>
      <c r="I15" s="127" t="str">
        <f t="shared" si="6"/>
        <v/>
      </c>
      <c r="J15" s="127" t="str">
        <f t="shared" si="7"/>
        <v>Ten</v>
      </c>
      <c r="K15" s="127">
        <f t="shared" si="8"/>
        <v>2</v>
      </c>
      <c r="L15" s="127">
        <f t="shared" si="9"/>
        <v>4</v>
      </c>
      <c r="M15" s="127">
        <f t="shared" si="10"/>
        <v>6</v>
      </c>
      <c r="N15" s="127" t="str">
        <f t="shared" si="11"/>
        <v/>
      </c>
      <c r="O15" s="127" t="str">
        <f t="shared" si="12"/>
        <v/>
      </c>
      <c r="P15" s="127" t="str">
        <f t="shared" si="13"/>
        <v/>
      </c>
      <c r="Q15" s="130" t="str">
        <f t="shared" si="14"/>
        <v>Ten</v>
      </c>
    </row>
    <row r="16" spans="1:108" ht="35.1" customHeight="1">
      <c r="A16" s="128">
        <v>101</v>
      </c>
      <c r="B16" s="130" t="str">
        <f t="shared" si="0"/>
        <v>(One Hundred and One rupees only)</v>
      </c>
      <c r="C16" s="127">
        <f t="shared" si="1"/>
        <v>0</v>
      </c>
      <c r="D16" s="127">
        <f t="shared" si="2"/>
        <v>0</v>
      </c>
      <c r="E16" s="127">
        <f t="shared" si="3"/>
        <v>1</v>
      </c>
      <c r="F16" s="127">
        <f t="shared" si="4"/>
        <v>1</v>
      </c>
      <c r="G16" s="127" t="str">
        <f t="shared" si="5"/>
        <v/>
      </c>
      <c r="H16" s="127" t="str">
        <f t="shared" si="5"/>
        <v/>
      </c>
      <c r="I16" s="127" t="str">
        <f t="shared" si="6"/>
        <v>One</v>
      </c>
      <c r="J16" s="127" t="str">
        <f t="shared" si="7"/>
        <v>One</v>
      </c>
      <c r="K16" s="127">
        <f t="shared" si="8"/>
        <v>2</v>
      </c>
      <c r="L16" s="127">
        <f t="shared" si="9"/>
        <v>4</v>
      </c>
      <c r="M16" s="127">
        <f t="shared" si="10"/>
        <v>6</v>
      </c>
      <c r="N16" s="127" t="str">
        <f t="shared" si="11"/>
        <v/>
      </c>
      <c r="O16" s="127" t="str">
        <f t="shared" si="12"/>
        <v/>
      </c>
      <c r="P16" s="127" t="str">
        <f t="shared" si="13"/>
        <v xml:space="preserve"> Hundred </v>
      </c>
      <c r="Q16" s="130" t="str">
        <f t="shared" si="14"/>
        <v>One Hundred and One</v>
      </c>
    </row>
    <row r="17" spans="1:17" ht="35.1" customHeight="1">
      <c r="A17" s="128">
        <v>25</v>
      </c>
      <c r="B17" s="130" t="str">
        <f t="shared" si="0"/>
        <v>(Twenty five rupees only)</v>
      </c>
      <c r="C17" s="127">
        <f t="shared" si="1"/>
        <v>0</v>
      </c>
      <c r="D17" s="127">
        <f t="shared" si="2"/>
        <v>0</v>
      </c>
      <c r="E17" s="127">
        <f t="shared" si="3"/>
        <v>0</v>
      </c>
      <c r="F17" s="127">
        <f t="shared" si="4"/>
        <v>25</v>
      </c>
      <c r="G17" s="127" t="str">
        <f t="shared" si="5"/>
        <v/>
      </c>
      <c r="H17" s="127" t="str">
        <f t="shared" si="5"/>
        <v/>
      </c>
      <c r="I17" s="127" t="str">
        <f t="shared" si="6"/>
        <v/>
      </c>
      <c r="J17" s="127" t="str">
        <f t="shared" si="7"/>
        <v>Twenty five</v>
      </c>
      <c r="K17" s="127">
        <f t="shared" si="8"/>
        <v>2</v>
      </c>
      <c r="L17" s="127">
        <f t="shared" si="9"/>
        <v>4</v>
      </c>
      <c r="M17" s="127">
        <f t="shared" si="10"/>
        <v>6</v>
      </c>
      <c r="N17" s="127" t="str">
        <f t="shared" si="11"/>
        <v/>
      </c>
      <c r="O17" s="127" t="str">
        <f t="shared" si="12"/>
        <v/>
      </c>
      <c r="P17" s="127" t="str">
        <f t="shared" si="13"/>
        <v/>
      </c>
      <c r="Q17" s="130" t="str">
        <f t="shared" si="14"/>
        <v>Twenty five</v>
      </c>
    </row>
    <row r="18" spans="1:17" ht="35.1" customHeight="1">
      <c r="A18" s="128">
        <v>25</v>
      </c>
      <c r="B18" s="130" t="str">
        <f t="shared" si="0"/>
        <v>(Twenty five rupees only)</v>
      </c>
      <c r="C18" s="127">
        <f t="shared" si="1"/>
        <v>0</v>
      </c>
      <c r="D18" s="127">
        <f t="shared" si="2"/>
        <v>0</v>
      </c>
      <c r="E18" s="127">
        <f t="shared" si="3"/>
        <v>0</v>
      </c>
      <c r="F18" s="127">
        <f t="shared" si="4"/>
        <v>25</v>
      </c>
      <c r="G18" s="127" t="str">
        <f t="shared" si="5"/>
        <v/>
      </c>
      <c r="H18" s="127" t="str">
        <f t="shared" si="5"/>
        <v/>
      </c>
      <c r="I18" s="127" t="str">
        <f t="shared" si="6"/>
        <v/>
      </c>
      <c r="J18" s="127" t="str">
        <f t="shared" si="7"/>
        <v>Twenty five</v>
      </c>
      <c r="K18" s="127">
        <f t="shared" si="8"/>
        <v>2</v>
      </c>
      <c r="L18" s="127">
        <f t="shared" si="9"/>
        <v>4</v>
      </c>
      <c r="M18" s="127">
        <f t="shared" si="10"/>
        <v>6</v>
      </c>
      <c r="N18" s="127" t="str">
        <f t="shared" si="11"/>
        <v/>
      </c>
      <c r="O18" s="127" t="str">
        <f t="shared" si="12"/>
        <v/>
      </c>
      <c r="P18" s="127" t="str">
        <f t="shared" si="13"/>
        <v/>
      </c>
      <c r="Q18" s="130" t="str">
        <f t="shared" si="14"/>
        <v>Twenty five</v>
      </c>
    </row>
    <row r="19" spans="1:17" ht="35.1" customHeight="1">
      <c r="A19" s="128"/>
      <c r="B19" s="130" t="str">
        <f t="shared" si="0"/>
        <v/>
      </c>
      <c r="C19" s="127">
        <f t="shared" si="1"/>
        <v>0</v>
      </c>
      <c r="D19" s="127">
        <f t="shared" si="2"/>
        <v>0</v>
      </c>
      <c r="E19" s="127">
        <f t="shared" si="3"/>
        <v>0</v>
      </c>
      <c r="F19" s="127">
        <f t="shared" si="4"/>
        <v>0</v>
      </c>
      <c r="G19" s="127" t="str">
        <f t="shared" si="5"/>
        <v/>
      </c>
      <c r="H19" s="127" t="str">
        <f t="shared" si="5"/>
        <v/>
      </c>
      <c r="I19" s="127" t="str">
        <f t="shared" si="6"/>
        <v/>
      </c>
      <c r="J19" s="127" t="str">
        <f t="shared" si="7"/>
        <v/>
      </c>
      <c r="K19" s="127">
        <f t="shared" si="8"/>
        <v>1</v>
      </c>
      <c r="L19" s="127">
        <f t="shared" si="9"/>
        <v>3</v>
      </c>
      <c r="M19" s="127">
        <f t="shared" si="10"/>
        <v>5</v>
      </c>
      <c r="N19" s="127" t="str">
        <f t="shared" si="11"/>
        <v/>
      </c>
      <c r="O19" s="127" t="str">
        <f t="shared" si="12"/>
        <v/>
      </c>
      <c r="P19" s="127" t="str">
        <f t="shared" si="13"/>
        <v/>
      </c>
      <c r="Q19" s="130" t="str">
        <f t="shared" si="14"/>
        <v>Zero</v>
      </c>
    </row>
    <row r="20" spans="1:17" ht="35.1" customHeight="1">
      <c r="A20" s="128"/>
      <c r="B20" s="130" t="str">
        <f t="shared" si="0"/>
        <v/>
      </c>
      <c r="C20" s="127">
        <f t="shared" si="1"/>
        <v>0</v>
      </c>
      <c r="D20" s="127">
        <f t="shared" si="2"/>
        <v>0</v>
      </c>
      <c r="E20" s="127">
        <f t="shared" si="3"/>
        <v>0</v>
      </c>
      <c r="F20" s="127">
        <f t="shared" si="4"/>
        <v>0</v>
      </c>
      <c r="G20" s="127" t="str">
        <f t="shared" si="5"/>
        <v/>
      </c>
      <c r="H20" s="127" t="str">
        <f t="shared" si="5"/>
        <v/>
      </c>
      <c r="I20" s="127" t="str">
        <f t="shared" si="6"/>
        <v/>
      </c>
      <c r="J20" s="127" t="str">
        <f t="shared" si="7"/>
        <v/>
      </c>
      <c r="K20" s="127">
        <f t="shared" si="8"/>
        <v>1</v>
      </c>
      <c r="L20" s="127">
        <f t="shared" si="9"/>
        <v>3</v>
      </c>
      <c r="M20" s="127">
        <f t="shared" si="10"/>
        <v>5</v>
      </c>
      <c r="N20" s="127" t="str">
        <f t="shared" si="11"/>
        <v/>
      </c>
      <c r="O20" s="127" t="str">
        <f t="shared" si="12"/>
        <v/>
      </c>
      <c r="P20" s="127" t="str">
        <f t="shared" si="13"/>
        <v/>
      </c>
      <c r="Q20" s="130" t="str">
        <f t="shared" si="14"/>
        <v>Zero</v>
      </c>
    </row>
    <row r="21" spans="1:17" ht="35.1" customHeight="1">
      <c r="A21" s="128"/>
      <c r="B21" s="130" t="str">
        <f t="shared" si="0"/>
        <v/>
      </c>
      <c r="C21" s="127">
        <f t="shared" si="1"/>
        <v>0</v>
      </c>
      <c r="D21" s="127">
        <f t="shared" si="2"/>
        <v>0</v>
      </c>
      <c r="E21" s="127">
        <f t="shared" si="3"/>
        <v>0</v>
      </c>
      <c r="F21" s="127">
        <f t="shared" si="4"/>
        <v>0</v>
      </c>
      <c r="G21" s="127" t="str">
        <f t="shared" si="5"/>
        <v/>
      </c>
      <c r="H21" s="127" t="str">
        <f t="shared" si="5"/>
        <v/>
      </c>
      <c r="I21" s="127" t="str">
        <f t="shared" si="6"/>
        <v/>
      </c>
      <c r="J21" s="127" t="str">
        <f t="shared" si="7"/>
        <v/>
      </c>
      <c r="K21" s="127">
        <f t="shared" si="8"/>
        <v>1</v>
      </c>
      <c r="L21" s="127">
        <f t="shared" si="9"/>
        <v>3</v>
      </c>
      <c r="M21" s="127">
        <f t="shared" si="10"/>
        <v>5</v>
      </c>
      <c r="N21" s="127" t="str">
        <f t="shared" si="11"/>
        <v/>
      </c>
      <c r="O21" s="127" t="str">
        <f t="shared" si="12"/>
        <v/>
      </c>
      <c r="P21" s="127" t="str">
        <f t="shared" si="13"/>
        <v/>
      </c>
      <c r="Q21" s="130" t="str">
        <f t="shared" si="14"/>
        <v>Zero</v>
      </c>
    </row>
    <row r="22" spans="1:17" ht="35.1" customHeight="1">
      <c r="A22" s="128"/>
      <c r="B22" s="130" t="str">
        <f t="shared" si="0"/>
        <v/>
      </c>
      <c r="C22" s="127">
        <f t="shared" si="1"/>
        <v>0</v>
      </c>
      <c r="D22" s="127">
        <f t="shared" si="2"/>
        <v>0</v>
      </c>
      <c r="E22" s="127">
        <f t="shared" si="3"/>
        <v>0</v>
      </c>
      <c r="F22" s="127">
        <f t="shared" si="4"/>
        <v>0</v>
      </c>
      <c r="G22" s="127" t="str">
        <f t="shared" si="5"/>
        <v/>
      </c>
      <c r="H22" s="127" t="str">
        <f t="shared" si="5"/>
        <v/>
      </c>
      <c r="I22" s="127" t="str">
        <f t="shared" si="6"/>
        <v/>
      </c>
      <c r="J22" s="127" t="str">
        <f t="shared" si="7"/>
        <v/>
      </c>
      <c r="K22" s="127">
        <f t="shared" si="8"/>
        <v>1</v>
      </c>
      <c r="L22" s="127">
        <f t="shared" si="9"/>
        <v>3</v>
      </c>
      <c r="M22" s="127">
        <f t="shared" si="10"/>
        <v>5</v>
      </c>
      <c r="N22" s="127" t="str">
        <f t="shared" si="11"/>
        <v/>
      </c>
      <c r="O22" s="127" t="str">
        <f t="shared" si="12"/>
        <v/>
      </c>
      <c r="P22" s="127" t="str">
        <f t="shared" si="13"/>
        <v/>
      </c>
      <c r="Q22" s="130" t="str">
        <f t="shared" si="14"/>
        <v>Zero</v>
      </c>
    </row>
    <row r="23" spans="1:17" ht="35.1" customHeight="1">
      <c r="A23" s="128"/>
      <c r="B23" s="130" t="str">
        <f t="shared" si="0"/>
        <v/>
      </c>
      <c r="C23" s="127">
        <f t="shared" si="1"/>
        <v>0</v>
      </c>
      <c r="D23" s="127">
        <f t="shared" si="2"/>
        <v>0</v>
      </c>
      <c r="E23" s="127">
        <f t="shared" si="3"/>
        <v>0</v>
      </c>
      <c r="F23" s="127">
        <f t="shared" si="4"/>
        <v>0</v>
      </c>
      <c r="G23" s="127" t="str">
        <f t="shared" si="5"/>
        <v/>
      </c>
      <c r="H23" s="127" t="str">
        <f t="shared" si="5"/>
        <v/>
      </c>
      <c r="I23" s="127" t="str">
        <f t="shared" si="6"/>
        <v/>
      </c>
      <c r="J23" s="127" t="str">
        <f t="shared" si="7"/>
        <v/>
      </c>
      <c r="K23" s="127">
        <f t="shared" si="8"/>
        <v>1</v>
      </c>
      <c r="L23" s="127">
        <f t="shared" si="9"/>
        <v>3</v>
      </c>
      <c r="M23" s="127">
        <f t="shared" si="10"/>
        <v>5</v>
      </c>
      <c r="N23" s="127" t="str">
        <f t="shared" si="11"/>
        <v/>
      </c>
      <c r="O23" s="127" t="str">
        <f t="shared" si="12"/>
        <v/>
      </c>
      <c r="P23" s="127" t="str">
        <f t="shared" si="13"/>
        <v/>
      </c>
      <c r="Q23" s="130" t="str">
        <f t="shared" si="14"/>
        <v>Zero</v>
      </c>
    </row>
    <row r="24" spans="1:17" ht="35.1" customHeight="1">
      <c r="A24" s="128"/>
      <c r="B24" s="130" t="str">
        <f t="shared" si="0"/>
        <v/>
      </c>
      <c r="C24" s="127">
        <f t="shared" si="1"/>
        <v>0</v>
      </c>
      <c r="D24" s="127">
        <f t="shared" si="2"/>
        <v>0</v>
      </c>
      <c r="E24" s="127">
        <f t="shared" si="3"/>
        <v>0</v>
      </c>
      <c r="F24" s="127">
        <f t="shared" si="4"/>
        <v>0</v>
      </c>
      <c r="G24" s="127" t="str">
        <f t="shared" si="5"/>
        <v/>
      </c>
      <c r="H24" s="127" t="str">
        <f t="shared" si="5"/>
        <v/>
      </c>
      <c r="I24" s="127" t="str">
        <f t="shared" si="6"/>
        <v/>
      </c>
      <c r="J24" s="127" t="str">
        <f t="shared" si="7"/>
        <v/>
      </c>
      <c r="K24" s="127">
        <f t="shared" si="8"/>
        <v>1</v>
      </c>
      <c r="L24" s="127">
        <f t="shared" si="9"/>
        <v>3</v>
      </c>
      <c r="M24" s="127">
        <f t="shared" si="10"/>
        <v>5</v>
      </c>
      <c r="N24" s="127" t="str">
        <f t="shared" si="11"/>
        <v/>
      </c>
      <c r="O24" s="127" t="str">
        <f t="shared" si="12"/>
        <v/>
      </c>
      <c r="P24" s="127" t="str">
        <f t="shared" si="13"/>
        <v/>
      </c>
      <c r="Q24" s="130" t="str">
        <f t="shared" si="14"/>
        <v>Zero</v>
      </c>
    </row>
    <row r="25" spans="1:17" ht="35.1" customHeight="1">
      <c r="A25" s="128"/>
      <c r="B25" s="130" t="str">
        <f t="shared" si="0"/>
        <v/>
      </c>
      <c r="C25" s="127">
        <f t="shared" si="1"/>
        <v>0</v>
      </c>
      <c r="D25" s="127">
        <f t="shared" si="2"/>
        <v>0</v>
      </c>
      <c r="E25" s="127">
        <f t="shared" si="3"/>
        <v>0</v>
      </c>
      <c r="F25" s="127">
        <f t="shared" si="4"/>
        <v>0</v>
      </c>
      <c r="G25" s="127" t="str">
        <f t="shared" si="5"/>
        <v/>
      </c>
      <c r="H25" s="127" t="str">
        <f t="shared" si="5"/>
        <v/>
      </c>
      <c r="I25" s="127" t="str">
        <f t="shared" si="6"/>
        <v/>
      </c>
      <c r="J25" s="127" t="str">
        <f t="shared" si="7"/>
        <v/>
      </c>
      <c r="K25" s="127">
        <f t="shared" si="8"/>
        <v>1</v>
      </c>
      <c r="L25" s="127">
        <f t="shared" si="9"/>
        <v>3</v>
      </c>
      <c r="M25" s="127">
        <f t="shared" si="10"/>
        <v>5</v>
      </c>
      <c r="N25" s="127" t="str">
        <f t="shared" si="11"/>
        <v/>
      </c>
      <c r="O25" s="127" t="str">
        <f t="shared" si="12"/>
        <v/>
      </c>
      <c r="P25" s="127" t="str">
        <f t="shared" si="13"/>
        <v/>
      </c>
      <c r="Q25" s="130" t="str">
        <f t="shared" si="14"/>
        <v>Zero</v>
      </c>
    </row>
    <row r="26" spans="1:17" ht="35.1" customHeight="1">
      <c r="A26" s="128"/>
      <c r="B26" s="130" t="str">
        <f t="shared" si="0"/>
        <v/>
      </c>
      <c r="C26" s="127">
        <f t="shared" si="1"/>
        <v>0</v>
      </c>
      <c r="D26" s="127">
        <f t="shared" si="2"/>
        <v>0</v>
      </c>
      <c r="E26" s="127">
        <f t="shared" si="3"/>
        <v>0</v>
      </c>
      <c r="F26" s="127">
        <f t="shared" si="4"/>
        <v>0</v>
      </c>
      <c r="G26" s="127" t="str">
        <f t="shared" si="5"/>
        <v/>
      </c>
      <c r="H26" s="127" t="str">
        <f t="shared" si="5"/>
        <v/>
      </c>
      <c r="I26" s="127" t="str">
        <f t="shared" si="6"/>
        <v/>
      </c>
      <c r="J26" s="127" t="str">
        <f t="shared" si="7"/>
        <v/>
      </c>
      <c r="K26" s="127">
        <f t="shared" si="8"/>
        <v>1</v>
      </c>
      <c r="L26" s="127">
        <f t="shared" si="9"/>
        <v>3</v>
      </c>
      <c r="M26" s="127">
        <f t="shared" si="10"/>
        <v>5</v>
      </c>
      <c r="N26" s="127" t="str">
        <f t="shared" si="11"/>
        <v/>
      </c>
      <c r="O26" s="127" t="str">
        <f t="shared" si="12"/>
        <v/>
      </c>
      <c r="P26" s="127" t="str">
        <f t="shared" si="13"/>
        <v/>
      </c>
      <c r="Q26" s="130" t="str">
        <f t="shared" si="14"/>
        <v>Zero</v>
      </c>
    </row>
    <row r="27" spans="1:17" ht="35.1" customHeight="1">
      <c r="A27" s="128"/>
      <c r="B27" s="130" t="str">
        <f t="shared" si="0"/>
        <v/>
      </c>
      <c r="C27" s="127">
        <f t="shared" si="1"/>
        <v>0</v>
      </c>
      <c r="D27" s="127">
        <f t="shared" si="2"/>
        <v>0</v>
      </c>
      <c r="E27" s="127">
        <f t="shared" si="3"/>
        <v>0</v>
      </c>
      <c r="F27" s="127">
        <f t="shared" si="4"/>
        <v>0</v>
      </c>
      <c r="G27" s="127" t="str">
        <f t="shared" si="5"/>
        <v/>
      </c>
      <c r="H27" s="127" t="str">
        <f t="shared" si="5"/>
        <v/>
      </c>
      <c r="I27" s="127" t="str">
        <f t="shared" si="6"/>
        <v/>
      </c>
      <c r="J27" s="127" t="str">
        <f t="shared" si="7"/>
        <v/>
      </c>
      <c r="K27" s="127">
        <f t="shared" si="8"/>
        <v>1</v>
      </c>
      <c r="L27" s="127">
        <f t="shared" si="9"/>
        <v>3</v>
      </c>
      <c r="M27" s="127">
        <f t="shared" si="10"/>
        <v>5</v>
      </c>
      <c r="N27" s="127" t="str">
        <f t="shared" si="11"/>
        <v/>
      </c>
      <c r="O27" s="127" t="str">
        <f t="shared" si="12"/>
        <v/>
      </c>
      <c r="P27" s="127" t="str">
        <f t="shared" si="13"/>
        <v/>
      </c>
      <c r="Q27" s="130" t="str">
        <f t="shared" si="14"/>
        <v>Zero</v>
      </c>
    </row>
    <row r="28" spans="1:17" ht="35.1" customHeight="1">
      <c r="A28" s="128"/>
      <c r="B28" s="130" t="str">
        <f t="shared" si="0"/>
        <v/>
      </c>
      <c r="C28" s="127">
        <f t="shared" si="1"/>
        <v>0</v>
      </c>
      <c r="D28" s="127">
        <f t="shared" si="2"/>
        <v>0</v>
      </c>
      <c r="E28" s="127">
        <f t="shared" si="3"/>
        <v>0</v>
      </c>
      <c r="F28" s="127">
        <f t="shared" si="4"/>
        <v>0</v>
      </c>
      <c r="G28" s="127" t="str">
        <f t="shared" si="5"/>
        <v/>
      </c>
      <c r="H28" s="127" t="str">
        <f t="shared" si="5"/>
        <v/>
      </c>
      <c r="I28" s="127" t="str">
        <f t="shared" si="6"/>
        <v/>
      </c>
      <c r="J28" s="127" t="str">
        <f t="shared" si="7"/>
        <v/>
      </c>
      <c r="K28" s="127">
        <f t="shared" si="8"/>
        <v>1</v>
      </c>
      <c r="L28" s="127">
        <f t="shared" si="9"/>
        <v>3</v>
      </c>
      <c r="M28" s="127">
        <f t="shared" si="10"/>
        <v>5</v>
      </c>
      <c r="N28" s="127" t="str">
        <f t="shared" si="11"/>
        <v/>
      </c>
      <c r="O28" s="127" t="str">
        <f t="shared" si="12"/>
        <v/>
      </c>
      <c r="P28" s="127" t="str">
        <f t="shared" si="13"/>
        <v/>
      </c>
      <c r="Q28" s="130" t="str">
        <f t="shared" si="14"/>
        <v>Zero</v>
      </c>
    </row>
    <row r="29" spans="1:17" ht="35.1" customHeight="1">
      <c r="A29" s="128"/>
      <c r="B29" s="130" t="str">
        <f t="shared" si="0"/>
        <v/>
      </c>
      <c r="C29" s="127">
        <f t="shared" si="1"/>
        <v>0</v>
      </c>
      <c r="D29" s="127">
        <f t="shared" si="2"/>
        <v>0</v>
      </c>
      <c r="E29" s="127">
        <f t="shared" si="3"/>
        <v>0</v>
      </c>
      <c r="F29" s="127">
        <f t="shared" si="4"/>
        <v>0</v>
      </c>
      <c r="G29" s="127" t="str">
        <f t="shared" si="5"/>
        <v/>
      </c>
      <c r="H29" s="127" t="str">
        <f t="shared" si="5"/>
        <v/>
      </c>
      <c r="I29" s="127" t="str">
        <f t="shared" si="6"/>
        <v/>
      </c>
      <c r="J29" s="127" t="str">
        <f t="shared" si="7"/>
        <v/>
      </c>
      <c r="K29" s="127">
        <f t="shared" si="8"/>
        <v>1</v>
      </c>
      <c r="L29" s="127">
        <f t="shared" si="9"/>
        <v>3</v>
      </c>
      <c r="M29" s="127">
        <f t="shared" si="10"/>
        <v>5</v>
      </c>
      <c r="N29" s="127" t="str">
        <f t="shared" si="11"/>
        <v/>
      </c>
      <c r="O29" s="127" t="str">
        <f t="shared" si="12"/>
        <v/>
      </c>
      <c r="P29" s="127" t="str">
        <f t="shared" si="13"/>
        <v/>
      </c>
      <c r="Q29" s="130" t="str">
        <f t="shared" si="14"/>
        <v>Zero</v>
      </c>
    </row>
    <row r="30" spans="1:17" ht="35.1" customHeight="1">
      <c r="A30" s="128"/>
      <c r="B30" s="130" t="str">
        <f t="shared" si="0"/>
        <v/>
      </c>
      <c r="C30" s="127">
        <f t="shared" si="1"/>
        <v>0</v>
      </c>
      <c r="D30" s="127">
        <f t="shared" si="2"/>
        <v>0</v>
      </c>
      <c r="E30" s="127">
        <f t="shared" si="3"/>
        <v>0</v>
      </c>
      <c r="F30" s="127">
        <f t="shared" si="4"/>
        <v>0</v>
      </c>
      <c r="G30" s="127" t="str">
        <f t="shared" si="5"/>
        <v/>
      </c>
      <c r="H30" s="127" t="str">
        <f t="shared" si="5"/>
        <v/>
      </c>
      <c r="I30" s="127" t="str">
        <f t="shared" si="6"/>
        <v/>
      </c>
      <c r="J30" s="127" t="str">
        <f t="shared" si="7"/>
        <v/>
      </c>
      <c r="K30" s="127">
        <f t="shared" si="8"/>
        <v>1</v>
      </c>
      <c r="L30" s="127">
        <f t="shared" si="9"/>
        <v>3</v>
      </c>
      <c r="M30" s="127">
        <f t="shared" si="10"/>
        <v>5</v>
      </c>
      <c r="N30" s="127" t="str">
        <f t="shared" si="11"/>
        <v/>
      </c>
      <c r="O30" s="127" t="str">
        <f t="shared" si="12"/>
        <v/>
      </c>
      <c r="P30" s="127" t="str">
        <f t="shared" si="13"/>
        <v/>
      </c>
      <c r="Q30" s="130" t="str">
        <f t="shared" si="14"/>
        <v>Zero</v>
      </c>
    </row>
    <row r="31" spans="1:17" ht="35.1" customHeight="1">
      <c r="A31" s="128"/>
      <c r="B31" s="130" t="str">
        <f t="shared" si="0"/>
        <v/>
      </c>
      <c r="C31" s="127">
        <f t="shared" si="1"/>
        <v>0</v>
      </c>
      <c r="D31" s="127">
        <f t="shared" si="2"/>
        <v>0</v>
      </c>
      <c r="E31" s="127">
        <f t="shared" si="3"/>
        <v>0</v>
      </c>
      <c r="F31" s="127">
        <f t="shared" si="4"/>
        <v>0</v>
      </c>
      <c r="G31" s="127" t="str">
        <f t="shared" si="5"/>
        <v/>
      </c>
      <c r="H31" s="127" t="str">
        <f t="shared" si="5"/>
        <v/>
      </c>
      <c r="I31" s="127" t="str">
        <f t="shared" si="6"/>
        <v/>
      </c>
      <c r="J31" s="127" t="str">
        <f t="shared" si="7"/>
        <v/>
      </c>
      <c r="K31" s="127">
        <f t="shared" si="8"/>
        <v>1</v>
      </c>
      <c r="L31" s="127">
        <f t="shared" si="9"/>
        <v>3</v>
      </c>
      <c r="M31" s="127">
        <f t="shared" si="10"/>
        <v>5</v>
      </c>
      <c r="N31" s="127" t="str">
        <f t="shared" si="11"/>
        <v/>
      </c>
      <c r="O31" s="127" t="str">
        <f t="shared" si="12"/>
        <v/>
      </c>
      <c r="P31" s="127" t="str">
        <f t="shared" si="13"/>
        <v/>
      </c>
      <c r="Q31" s="130" t="str">
        <f t="shared" si="14"/>
        <v>Zero</v>
      </c>
    </row>
    <row r="32" spans="1:17" ht="35.1" customHeight="1">
      <c r="A32" s="128"/>
      <c r="B32" s="130" t="str">
        <f t="shared" si="0"/>
        <v/>
      </c>
      <c r="C32" s="127">
        <f t="shared" si="1"/>
        <v>0</v>
      </c>
      <c r="D32" s="127">
        <f t="shared" si="2"/>
        <v>0</v>
      </c>
      <c r="E32" s="127">
        <f t="shared" si="3"/>
        <v>0</v>
      </c>
      <c r="F32" s="127">
        <f t="shared" si="4"/>
        <v>0</v>
      </c>
      <c r="G32" s="127" t="str">
        <f t="shared" si="5"/>
        <v/>
      </c>
      <c r="H32" s="127" t="str">
        <f t="shared" si="5"/>
        <v/>
      </c>
      <c r="I32" s="127" t="str">
        <f t="shared" si="6"/>
        <v/>
      </c>
      <c r="J32" s="127" t="str">
        <f t="shared" si="7"/>
        <v/>
      </c>
      <c r="K32" s="127">
        <f t="shared" si="8"/>
        <v>1</v>
      </c>
      <c r="L32" s="127">
        <f t="shared" si="9"/>
        <v>3</v>
      </c>
      <c r="M32" s="127">
        <f t="shared" si="10"/>
        <v>5</v>
      </c>
      <c r="N32" s="127" t="str">
        <f t="shared" si="11"/>
        <v/>
      </c>
      <c r="O32" s="127" t="str">
        <f t="shared" si="12"/>
        <v/>
      </c>
      <c r="P32" s="127" t="str">
        <f t="shared" si="13"/>
        <v/>
      </c>
      <c r="Q32" s="130" t="str">
        <f t="shared" si="14"/>
        <v>Zero</v>
      </c>
    </row>
    <row r="33" spans="1:17" ht="35.1" customHeight="1">
      <c r="A33" s="128"/>
      <c r="B33" s="130" t="str">
        <f t="shared" si="0"/>
        <v/>
      </c>
      <c r="C33" s="127">
        <f t="shared" si="1"/>
        <v>0</v>
      </c>
      <c r="D33" s="127">
        <f t="shared" si="2"/>
        <v>0</v>
      </c>
      <c r="E33" s="127">
        <f t="shared" si="3"/>
        <v>0</v>
      </c>
      <c r="F33" s="127">
        <f t="shared" si="4"/>
        <v>0</v>
      </c>
      <c r="G33" s="127" t="str">
        <f t="shared" si="5"/>
        <v/>
      </c>
      <c r="H33" s="127" t="str">
        <f t="shared" si="5"/>
        <v/>
      </c>
      <c r="I33" s="127" t="str">
        <f t="shared" si="6"/>
        <v/>
      </c>
      <c r="J33" s="127" t="str">
        <f t="shared" si="7"/>
        <v/>
      </c>
      <c r="K33" s="127">
        <f t="shared" si="8"/>
        <v>1</v>
      </c>
      <c r="L33" s="127">
        <f t="shared" si="9"/>
        <v>3</v>
      </c>
      <c r="M33" s="127">
        <f t="shared" si="10"/>
        <v>5</v>
      </c>
      <c r="N33" s="127" t="str">
        <f t="shared" si="11"/>
        <v/>
      </c>
      <c r="O33" s="127" t="str">
        <f t="shared" si="12"/>
        <v/>
      </c>
      <c r="P33" s="127" t="str">
        <f t="shared" si="13"/>
        <v/>
      </c>
      <c r="Q33" s="130" t="str">
        <f t="shared" si="14"/>
        <v>Zero</v>
      </c>
    </row>
    <row r="34" spans="1:17" ht="35.1" customHeight="1">
      <c r="A34" s="128">
        <v>856953</v>
      </c>
      <c r="B34" s="130" t="str">
        <f t="shared" si="0"/>
        <v>(Eight Lakhs Fifty six Thousand Nine Hundred and Fifty three rupees only)</v>
      </c>
      <c r="C34" s="127">
        <f t="shared" si="1"/>
        <v>8</v>
      </c>
      <c r="D34" s="127">
        <f t="shared" si="2"/>
        <v>56</v>
      </c>
      <c r="E34" s="127">
        <f t="shared" si="3"/>
        <v>9</v>
      </c>
      <c r="F34" s="127">
        <f t="shared" si="4"/>
        <v>53</v>
      </c>
      <c r="G34" s="127" t="str">
        <f t="shared" si="5"/>
        <v>Eight</v>
      </c>
      <c r="H34" s="127" t="str">
        <f t="shared" si="5"/>
        <v>Fifty six</v>
      </c>
      <c r="I34" s="127" t="str">
        <f t="shared" si="6"/>
        <v>Nine</v>
      </c>
      <c r="J34" s="127" t="str">
        <f t="shared" si="7"/>
        <v>Fifty three</v>
      </c>
      <c r="K34" s="127">
        <f t="shared" si="8"/>
        <v>2</v>
      </c>
      <c r="L34" s="127">
        <f t="shared" si="9"/>
        <v>4</v>
      </c>
      <c r="M34" s="127">
        <f t="shared" si="10"/>
        <v>6</v>
      </c>
      <c r="N34" s="127" t="str">
        <f t="shared" si="11"/>
        <v xml:space="preserve"> Lakhs </v>
      </c>
      <c r="O34" s="127" t="str">
        <f t="shared" si="12"/>
        <v xml:space="preserve"> Thousand </v>
      </c>
      <c r="P34" s="127" t="str">
        <f t="shared" si="13"/>
        <v xml:space="preserve"> Hundred </v>
      </c>
      <c r="Q34" s="130" t="str">
        <f t="shared" si="14"/>
        <v>Eight Lakhs Fifty six Thousand Nine Hundred and Fifty three</v>
      </c>
    </row>
  </sheetData>
  <sheetProtection password="DCF0" sheet="1"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53"/>
  <sheetViews>
    <sheetView workbookViewId="0">
      <selection activeCell="E7" sqref="E7"/>
    </sheetView>
  </sheetViews>
  <sheetFormatPr defaultRowHeight="15"/>
  <cols>
    <col min="1" max="1" width="8.85546875" style="6" customWidth="1"/>
    <col min="2" max="2" width="20.42578125" style="6" customWidth="1"/>
    <col min="3" max="3" width="14.85546875" style="6" customWidth="1"/>
    <col min="4" max="4" width="20" style="6" customWidth="1"/>
    <col min="5" max="6" width="17.5703125" style="6" customWidth="1"/>
    <col min="7" max="16384" width="9.140625" style="6"/>
  </cols>
  <sheetData>
    <row r="1" spans="1:6" ht="15" customHeight="1">
      <c r="A1" s="261" t="s">
        <v>121</v>
      </c>
      <c r="B1" s="261"/>
      <c r="C1" s="261"/>
      <c r="D1" s="261"/>
      <c r="E1" s="261"/>
      <c r="F1" s="261"/>
    </row>
    <row r="2" spans="1:6" ht="19.5" customHeight="1">
      <c r="A2" s="262" t="s">
        <v>122</v>
      </c>
      <c r="B2" s="262"/>
      <c r="C2" s="262"/>
      <c r="D2" s="262"/>
      <c r="E2" s="262"/>
      <c r="F2" s="262"/>
    </row>
    <row r="3" spans="1:6" ht="44.25" customHeight="1">
      <c r="A3" s="263" t="str">
        <f>CONCATENATE("                            Statement showing the detials of DA arrears adjusted to the CSS Account in respect of Sri./Smt./Kum. ",DATA!C2,", Designation: ",DATA!F2,",  Emp. ID ",DATA!H2,", O/o The ",DATA!C3,", ",DATA!K4,".")</f>
        <v xml:space="preserve">                            Statement showing the detials of DA arrears adjusted to the CSS Account in respect of Sri./Smt./Kum. Singi Raju, Designation: PET,  Emp. ID 552259, O/o The Z PH School,Rudravaram, .</v>
      </c>
      <c r="B3" s="263"/>
      <c r="C3" s="263"/>
      <c r="D3" s="263"/>
      <c r="E3" s="263"/>
      <c r="F3" s="263"/>
    </row>
    <row r="4" spans="1:6" s="8" customFormat="1" ht="14.25" customHeight="1">
      <c r="A4" s="7" t="s">
        <v>123</v>
      </c>
      <c r="B4" s="7"/>
      <c r="E4" s="9" t="str">
        <f>DATA!C4</f>
        <v>Head Master</v>
      </c>
    </row>
    <row r="5" spans="1:6" s="11" customFormat="1" ht="66" customHeight="1">
      <c r="A5" s="10" t="s">
        <v>11</v>
      </c>
      <c r="B5" s="10" t="s">
        <v>124</v>
      </c>
      <c r="C5" s="10" t="s">
        <v>14</v>
      </c>
      <c r="D5" s="10" t="s">
        <v>125</v>
      </c>
      <c r="E5" s="10" t="s">
        <v>126</v>
      </c>
      <c r="F5" s="10" t="s">
        <v>15</v>
      </c>
    </row>
    <row r="6" spans="1:6" ht="19.5" customHeight="1">
      <c r="A6" s="12">
        <v>1</v>
      </c>
      <c r="B6" s="12" t="str">
        <f>IF(DATA!B14="","",DATA!B14)</f>
        <v>Jan 08 - Mar 08</v>
      </c>
      <c r="C6" s="13">
        <f>DATA!F14</f>
        <v>927</v>
      </c>
      <c r="D6" s="12" t="str">
        <f>IF(DATA!C14="","",(DATA!C14&amp;", Dt. "&amp;TEXT(DATA!D14,"dd-mm-yyyy")))</f>
        <v>321, Dt. 23-04-2008</v>
      </c>
      <c r="E6" s="13">
        <f>DATA!G14</f>
        <v>0</v>
      </c>
      <c r="F6" s="13">
        <f>DATA!I14</f>
        <v>834</v>
      </c>
    </row>
    <row r="7" spans="1:6" ht="19.5" customHeight="1">
      <c r="A7" s="12">
        <v>2</v>
      </c>
      <c r="B7" s="12" t="str">
        <f>IF(DATA!B15="","",DATA!B15)</f>
        <v>Jul 08 - Oct 08</v>
      </c>
      <c r="C7" s="13">
        <f>DATA!F15</f>
        <v>1444</v>
      </c>
      <c r="D7" s="12" t="str">
        <f>IF(DATA!C15="","",(DATA!C15&amp;", Dt. "&amp;TEXT(DATA!D15,"dd-mm-yyyy")))</f>
        <v>3254, Dt. 12-07-2008</v>
      </c>
      <c r="E7" s="13">
        <f>DATA!G15</f>
        <v>0</v>
      </c>
      <c r="F7" s="13">
        <f>DATA!I15</f>
        <v>1300</v>
      </c>
    </row>
    <row r="8" spans="1:6" ht="19.5" customHeight="1">
      <c r="A8" s="12">
        <v>3</v>
      </c>
      <c r="B8" s="12" t="str">
        <f>IF(DATA!B16="","",DATA!B16)</f>
        <v>Jan 09 - Mar 08</v>
      </c>
      <c r="C8" s="13">
        <f>DATA!F16</f>
        <v>1584</v>
      </c>
      <c r="D8" s="12" t="str">
        <f>IF(DATA!C16="","",(DATA!C16&amp;", Dt. "&amp;TEXT(DATA!D16,"dd-mm-yyyy")))</f>
        <v>2635, Dt. 01-06-2009</v>
      </c>
      <c r="E8" s="13">
        <f>DATA!G16</f>
        <v>0</v>
      </c>
      <c r="F8" s="13">
        <f>DATA!I16</f>
        <v>1426</v>
      </c>
    </row>
    <row r="9" spans="1:6" ht="19.5" customHeight="1">
      <c r="A9" s="12">
        <v>4</v>
      </c>
      <c r="B9" s="12" t="str">
        <f>IF(DATA!B17="","",DATA!B17)</f>
        <v>IR Arears</v>
      </c>
      <c r="C9" s="13">
        <f>DATA!F17</f>
        <v>1176</v>
      </c>
      <c r="D9" s="12" t="str">
        <f>IF(DATA!C17="","",(DATA!C17&amp;", Dt. "&amp;TEXT(DATA!D17,"dd-mm-yyyy")))</f>
        <v>2451, Dt. 06-07-2009</v>
      </c>
      <c r="E9" s="13">
        <f>DATA!G17</f>
        <v>0</v>
      </c>
      <c r="F9" s="13">
        <f>DATA!I17</f>
        <v>1058</v>
      </c>
    </row>
    <row r="10" spans="1:6" ht="19.5" customHeight="1">
      <c r="A10" s="12">
        <v>5</v>
      </c>
      <c r="B10" s="12" t="str">
        <f>IF(DATA!B18="","",DATA!B18)</f>
        <v>Jul 09 - Oct 09</v>
      </c>
      <c r="C10" s="13">
        <f>DATA!F18</f>
        <v>1900</v>
      </c>
      <c r="D10" s="12" t="str">
        <f>IF(DATA!C18="","",(DATA!C18&amp;", Dt. "&amp;TEXT(DATA!D18,"dd-mm-yyyy")))</f>
        <v>25354, Dt. 12-12-2009</v>
      </c>
      <c r="E10" s="13">
        <f>DATA!G18</f>
        <v>0</v>
      </c>
      <c r="F10" s="13">
        <f>DATA!I18</f>
        <v>1710</v>
      </c>
    </row>
    <row r="11" spans="1:6" ht="19.5" customHeight="1">
      <c r="A11" s="12">
        <v>6</v>
      </c>
      <c r="B11" s="12" t="str">
        <f>IF(DATA!B19="","",DATA!B19)</f>
        <v>Notional Arears</v>
      </c>
      <c r="C11" s="13">
        <f>DATA!F19</f>
        <v>6070</v>
      </c>
      <c r="D11" s="12" t="str">
        <f>IF(DATA!C19="","",(DATA!C19&amp;", Dt. "&amp;TEXT(DATA!D19,"dd-mm-yyyy")))</f>
        <v>36501, Dt. 17-07-2010</v>
      </c>
      <c r="E11" s="13">
        <f>DATA!G19</f>
        <v>684</v>
      </c>
      <c r="F11" s="13">
        <f>DATA!I19</f>
        <v>6070</v>
      </c>
    </row>
    <row r="12" spans="1:6" ht="19.5" customHeight="1">
      <c r="A12" s="12">
        <v>7</v>
      </c>
      <c r="B12" s="12" t="str">
        <f>IF(DATA!B20="","",DATA!B20)</f>
        <v>PRC Arears</v>
      </c>
      <c r="C12" s="13">
        <f>DATA!F20</f>
        <v>1861</v>
      </c>
      <c r="D12" s="12" t="str">
        <f>IF(DATA!C20="","",(DATA!C20&amp;", Dt. "&amp;TEXT(DATA!D20,"dd-mm-yyyy")))</f>
        <v>9546, Dt. 24-07-2010</v>
      </c>
      <c r="E12" s="13">
        <f>DATA!G20</f>
        <v>1470</v>
      </c>
      <c r="F12" s="13">
        <f>DATA!I20</f>
        <v>1861</v>
      </c>
    </row>
    <row r="13" spans="1:6" ht="19.5" customHeight="1">
      <c r="A13" s="12">
        <v>8</v>
      </c>
      <c r="B13" s="12" t="str">
        <f>IF(DATA!B21="","",DATA!B21)</f>
        <v>Jan 10 - Jul 10</v>
      </c>
      <c r="C13" s="13">
        <f>DATA!F21</f>
        <v>4703</v>
      </c>
      <c r="D13" s="12" t="str">
        <f>IF(DATA!C21="","",(DATA!C21&amp;", Dt. "&amp;TEXT(DATA!D21,"dd-mm-yyyy")))</f>
        <v>5685, Dt. 31-08-2010</v>
      </c>
      <c r="E13" s="13">
        <f>DATA!G21</f>
        <v>0</v>
      </c>
      <c r="F13" s="13">
        <f>DATA!I21</f>
        <v>4233</v>
      </c>
    </row>
    <row r="14" spans="1:6" ht="19.5" customHeight="1">
      <c r="A14" s="12">
        <v>9</v>
      </c>
      <c r="B14" s="12" t="str">
        <f>IF(DATA!B22="","",DATA!B22)</f>
        <v>Jul 10 - Dec 10</v>
      </c>
      <c r="C14" s="13">
        <f>DATA!F22</f>
        <v>4964</v>
      </c>
      <c r="D14" s="12" t="str">
        <f>IF(DATA!C22="","",(DATA!C22&amp;", Dt. "&amp;TEXT(DATA!D22,"dd-mm-yyyy")))</f>
        <v>5487, Dt. 01-12-2010</v>
      </c>
      <c r="E14" s="13">
        <f>DATA!G22</f>
        <v>0</v>
      </c>
      <c r="F14" s="13">
        <f>DATA!I22</f>
        <v>4468</v>
      </c>
    </row>
    <row r="15" spans="1:6" ht="19.5" customHeight="1">
      <c r="A15" s="12">
        <v>10</v>
      </c>
      <c r="B15" s="12" t="str">
        <f>IF(DATA!B23="","",DATA!B23)</f>
        <v>Jan 11 - May 11</v>
      </c>
      <c r="C15" s="13">
        <f>DATA!F23</f>
        <v>2436</v>
      </c>
      <c r="D15" s="12" t="str">
        <f>IF(DATA!C23="","",(DATA!C23&amp;", Dt. "&amp;TEXT(DATA!D23,"dd-mm-yyyy")))</f>
        <v>658, Dt. 11-06-2011</v>
      </c>
      <c r="E15" s="13">
        <f>DATA!G23</f>
        <v>0</v>
      </c>
      <c r="F15" s="13">
        <f>DATA!I23</f>
        <v>2192</v>
      </c>
    </row>
    <row r="16" spans="1:6" ht="19.5" customHeight="1">
      <c r="A16" s="12">
        <v>11</v>
      </c>
      <c r="B16" s="12" t="str">
        <f>IF(DATA!B24="","",DATA!B24)</f>
        <v>Jul 11 -  Oct 11</v>
      </c>
      <c r="C16" s="13">
        <f>DATA!F24</f>
        <v>2560</v>
      </c>
      <c r="D16" s="12" t="str">
        <f>IF(DATA!C24="","",(DATA!C24&amp;", Dt. "&amp;TEXT(DATA!D24,"dd-mm-yyyy")))</f>
        <v>3654, Dt. 05-03-2012</v>
      </c>
      <c r="E16" s="13">
        <f>DATA!G24</f>
        <v>284</v>
      </c>
      <c r="F16" s="13">
        <f>DATA!I24</f>
        <v>2560</v>
      </c>
    </row>
    <row r="17" spans="1:6" ht="19.5" customHeight="1">
      <c r="A17" s="12">
        <v>12</v>
      </c>
      <c r="B17" s="12" t="str">
        <f>IF(DATA!B25="","",DATA!B25)</f>
        <v>Jan 12 - Jul 12</v>
      </c>
      <c r="C17" s="13">
        <f>DATA!F25</f>
        <v>2708</v>
      </c>
      <c r="D17" s="12" t="str">
        <f>IF(DATA!C25="","",(DATA!C25&amp;", Dt. "&amp;TEXT(DATA!D25,"dd-mm-yyyy")))</f>
        <v>1245, Dt. 19-07-2012</v>
      </c>
      <c r="E17" s="13">
        <f>DATA!G25</f>
        <v>300</v>
      </c>
      <c r="F17" s="13">
        <f>DATA!I25</f>
        <v>2708</v>
      </c>
    </row>
    <row r="18" spans="1:6" s="15" customFormat="1" ht="19.5" customHeight="1">
      <c r="A18" s="264" t="s">
        <v>127</v>
      </c>
      <c r="B18" s="264"/>
      <c r="C18" s="14">
        <f>SUM(C6:C15)</f>
        <v>27065</v>
      </c>
      <c r="D18" s="10"/>
      <c r="E18" s="14">
        <f>SUM(E6:E15)</f>
        <v>2154</v>
      </c>
      <c r="F18" s="14">
        <f>SUM(F6:F15)</f>
        <v>25152</v>
      </c>
    </row>
    <row r="19" spans="1:6" s="16" customFormat="1" ht="20.45" customHeight="1">
      <c r="A19" s="265" t="s">
        <v>128</v>
      </c>
      <c r="B19" s="265"/>
      <c r="C19" s="265"/>
      <c r="D19" s="265"/>
      <c r="E19" s="265"/>
      <c r="F19" s="265"/>
    </row>
    <row r="20" spans="1:6" s="16" customFormat="1" ht="19.5" customHeight="1">
      <c r="A20" s="16" t="s">
        <v>129</v>
      </c>
    </row>
    <row r="21" spans="1:6" s="16" customFormat="1" ht="19.5" customHeight="1">
      <c r="A21" s="16" t="s">
        <v>130</v>
      </c>
      <c r="E21" s="16" t="s">
        <v>131</v>
      </c>
    </row>
    <row r="22" spans="1:6" s="16" customFormat="1">
      <c r="E22" s="16" t="s">
        <v>132</v>
      </c>
    </row>
    <row r="23" spans="1:6" s="16" customFormat="1"/>
    <row r="24" spans="1:6" s="16" customFormat="1">
      <c r="C24" s="16" t="s">
        <v>133</v>
      </c>
    </row>
    <row r="25" spans="1:6" s="16" customFormat="1" ht="8.25" customHeight="1"/>
    <row r="26" spans="1:6" s="16" customFormat="1">
      <c r="C26" s="16" t="s">
        <v>134</v>
      </c>
    </row>
    <row r="27" spans="1:6" s="16" customFormat="1" ht="24.75" customHeight="1"/>
    <row r="28" spans="1:6" s="16" customFormat="1"/>
    <row r="29" spans="1:6" s="16" customFormat="1">
      <c r="A29" s="16" t="s">
        <v>135</v>
      </c>
      <c r="C29" s="16" t="s">
        <v>136</v>
      </c>
    </row>
    <row r="30" spans="1:6" s="16" customFormat="1"/>
    <row r="31" spans="1:6" s="16" customFormat="1"/>
    <row r="32" spans="1:6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</sheetData>
  <sheetProtection sheet="1"/>
  <mergeCells count="5">
    <mergeCell ref="A1:F1"/>
    <mergeCell ref="A2:F2"/>
    <mergeCell ref="A3:F3"/>
    <mergeCell ref="A18:B18"/>
    <mergeCell ref="A19:F19"/>
  </mergeCells>
  <printOptions horizontalCentered="1"/>
  <pageMargins left="0.25" right="0.25" top="0.25" bottom="0.5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view="pageBreakPreview" zoomScaleSheetLayoutView="100" workbookViewId="0">
      <selection activeCell="G10" sqref="G10"/>
    </sheetView>
  </sheetViews>
  <sheetFormatPr defaultRowHeight="15"/>
  <cols>
    <col min="1" max="1" width="11.140625" style="17" customWidth="1"/>
    <col min="2" max="2" width="26.7109375" style="17" customWidth="1"/>
    <col min="3" max="3" width="20.140625" style="17" customWidth="1"/>
    <col min="4" max="4" width="16.7109375" style="17" customWidth="1"/>
    <col min="5" max="5" width="20.28515625" style="17" customWidth="1"/>
    <col min="6" max="7" width="18.28515625" style="17" customWidth="1"/>
    <col min="8" max="16384" width="9.140625" style="17"/>
  </cols>
  <sheetData>
    <row r="1" spans="1:7" ht="20.100000000000001" customHeight="1">
      <c r="A1" s="267" t="str">
        <f>CONCATENATE("Pay Bill of 90 % CSS amount of ",DATA!C2,", ",DATA!F2,", ",DATA!C3,", Mdl.",DATA!F3)</f>
        <v>Pay Bill of 90 % CSS amount of Singi Raju, PET, Z PH School,Rudravaram, Mdl.NANDIGAMA</v>
      </c>
      <c r="B1" s="267"/>
      <c r="C1" s="267"/>
      <c r="D1" s="267"/>
      <c r="E1" s="267"/>
      <c r="F1" s="267"/>
      <c r="G1" s="267"/>
    </row>
    <row r="2" spans="1:7" ht="13.5" customHeight="1">
      <c r="A2" s="268" t="s">
        <v>137</v>
      </c>
      <c r="B2" s="268"/>
      <c r="C2" s="268"/>
      <c r="D2" s="268"/>
      <c r="E2" s="268"/>
      <c r="F2" s="268"/>
      <c r="G2" s="268"/>
    </row>
    <row r="3" spans="1:7" ht="12.2" customHeight="1">
      <c r="A3" s="136" t="s">
        <v>324</v>
      </c>
      <c r="B3" s="147">
        <f>DATA!H2</f>
        <v>552259</v>
      </c>
      <c r="E3" s="18" t="s">
        <v>10</v>
      </c>
      <c r="F3" s="269">
        <f>DATA!H3</f>
        <v>12333333333</v>
      </c>
      <c r="G3" s="269"/>
    </row>
    <row r="4" spans="1:7" s="145" customFormat="1" ht="34.9" customHeight="1">
      <c r="A4" s="122" t="s">
        <v>11</v>
      </c>
      <c r="B4" s="122" t="s">
        <v>12</v>
      </c>
      <c r="C4" s="122" t="s">
        <v>138</v>
      </c>
      <c r="D4" s="122" t="s">
        <v>139</v>
      </c>
      <c r="E4" s="122" t="s">
        <v>341</v>
      </c>
      <c r="F4" s="122" t="s">
        <v>332</v>
      </c>
      <c r="G4" s="122" t="s">
        <v>331</v>
      </c>
    </row>
    <row r="5" spans="1:7" ht="17.850000000000001" customHeight="1">
      <c r="A5" s="19">
        <v>1</v>
      </c>
      <c r="B5" s="19" t="str">
        <f>IF(DATA!B14="","",DATA!B14)</f>
        <v>Jan 08 - Mar 08</v>
      </c>
      <c r="C5" s="19" t="str">
        <f>IF(DATA!C14="","",(DATA!C14&amp;", Dt. "&amp;TEXT(DATA!D14,"dd-mm-yyyy")))</f>
        <v>321, Dt. 23-04-2008</v>
      </c>
      <c r="D5" s="20">
        <f>DATA!F14</f>
        <v>927</v>
      </c>
      <c r="E5" s="20">
        <f>DATA!G14</f>
        <v>0</v>
      </c>
      <c r="F5" s="21">
        <f>DATA!H14</f>
        <v>93</v>
      </c>
      <c r="G5" s="20">
        <f>DATA!I14</f>
        <v>834</v>
      </c>
    </row>
    <row r="6" spans="1:7" ht="17.850000000000001" customHeight="1">
      <c r="A6" s="19">
        <v>2</v>
      </c>
      <c r="B6" s="19" t="str">
        <f>IF(DATA!B15="","",DATA!B15)</f>
        <v>Jul 08 - Oct 08</v>
      </c>
      <c r="C6" s="19" t="str">
        <f>IF(DATA!C15="","",(DATA!C15&amp;", Dt. "&amp;TEXT(DATA!D15,"dd-mm-yyyy")))</f>
        <v>3254, Dt. 12-07-2008</v>
      </c>
      <c r="D6" s="20">
        <f>DATA!F15</f>
        <v>1444</v>
      </c>
      <c r="E6" s="20">
        <f>DATA!G15</f>
        <v>0</v>
      </c>
      <c r="F6" s="21">
        <f>DATA!H15</f>
        <v>144</v>
      </c>
      <c r="G6" s="20">
        <f>DATA!I15</f>
        <v>1300</v>
      </c>
    </row>
    <row r="7" spans="1:7" ht="17.850000000000001" customHeight="1">
      <c r="A7" s="19">
        <v>3</v>
      </c>
      <c r="B7" s="19" t="str">
        <f>IF(DATA!B16="","",DATA!B16)</f>
        <v>Jan 09 - Mar 08</v>
      </c>
      <c r="C7" s="19" t="str">
        <f>IF(DATA!C16="","",(DATA!C16&amp;", Dt. "&amp;TEXT(DATA!D16,"dd-mm-yyyy")))</f>
        <v>2635, Dt. 01-06-2009</v>
      </c>
      <c r="D7" s="20">
        <f>DATA!F16</f>
        <v>1584</v>
      </c>
      <c r="E7" s="20">
        <f>DATA!G16</f>
        <v>0</v>
      </c>
      <c r="F7" s="21">
        <f>DATA!H16</f>
        <v>158</v>
      </c>
      <c r="G7" s="20">
        <f>DATA!I16</f>
        <v>1426</v>
      </c>
    </row>
    <row r="8" spans="1:7" ht="17.850000000000001" customHeight="1">
      <c r="A8" s="19">
        <v>4</v>
      </c>
      <c r="B8" s="19" t="str">
        <f>IF(DATA!B17="","",DATA!B17)</f>
        <v>IR Arears</v>
      </c>
      <c r="C8" s="19" t="str">
        <f>IF(DATA!C17="","",(DATA!C17&amp;", Dt. "&amp;TEXT(DATA!D17,"dd-mm-yyyy")))</f>
        <v>2451, Dt. 06-07-2009</v>
      </c>
      <c r="D8" s="20">
        <f>DATA!F17</f>
        <v>1176</v>
      </c>
      <c r="E8" s="20">
        <f>DATA!G17</f>
        <v>0</v>
      </c>
      <c r="F8" s="21">
        <f>DATA!H17</f>
        <v>118</v>
      </c>
      <c r="G8" s="20">
        <f>DATA!I17</f>
        <v>1058</v>
      </c>
    </row>
    <row r="9" spans="1:7" ht="17.850000000000001" customHeight="1">
      <c r="A9" s="19">
        <v>5</v>
      </c>
      <c r="B9" s="19" t="str">
        <f>IF(DATA!B18="","",DATA!B18)</f>
        <v>Jul 09 - Oct 09</v>
      </c>
      <c r="C9" s="19" t="str">
        <f>IF(DATA!C18="","",(DATA!C18&amp;", Dt. "&amp;TEXT(DATA!D18,"dd-mm-yyyy")))</f>
        <v>25354, Dt. 12-12-2009</v>
      </c>
      <c r="D9" s="20">
        <f>DATA!F18</f>
        <v>1900</v>
      </c>
      <c r="E9" s="20">
        <f>DATA!G18</f>
        <v>0</v>
      </c>
      <c r="F9" s="21">
        <f>DATA!H18</f>
        <v>190</v>
      </c>
      <c r="G9" s="20">
        <f>DATA!I18</f>
        <v>1710</v>
      </c>
    </row>
    <row r="10" spans="1:7" ht="17.850000000000001" customHeight="1">
      <c r="A10" s="19">
        <v>6</v>
      </c>
      <c r="B10" s="19" t="str">
        <f>IF(DATA!B19="","",DATA!B19)</f>
        <v>Notional Arears</v>
      </c>
      <c r="C10" s="19" t="str">
        <f>IF(DATA!C19="","",(DATA!C19&amp;", Dt. "&amp;TEXT(DATA!D19,"dd-mm-yyyy")))</f>
        <v>36501, Dt. 17-07-2010</v>
      </c>
      <c r="D10" s="20">
        <f>DATA!F19</f>
        <v>6070</v>
      </c>
      <c r="E10" s="20">
        <f>DATA!G19</f>
        <v>684</v>
      </c>
      <c r="F10" s="21">
        <f>DATA!H19</f>
        <v>0</v>
      </c>
      <c r="G10" s="20">
        <f>DATA!I19</f>
        <v>6070</v>
      </c>
    </row>
    <row r="11" spans="1:7" ht="17.850000000000001" customHeight="1">
      <c r="A11" s="19">
        <v>7</v>
      </c>
      <c r="B11" s="19" t="str">
        <f>IF(DATA!B20="","",DATA!B20)</f>
        <v>PRC Arears</v>
      </c>
      <c r="C11" s="19" t="str">
        <f>IF(DATA!C20="","",(DATA!C20&amp;", Dt. "&amp;TEXT(DATA!D20,"dd-mm-yyyy")))</f>
        <v>9546, Dt. 24-07-2010</v>
      </c>
      <c r="D11" s="20">
        <f>DATA!F20</f>
        <v>1861</v>
      </c>
      <c r="E11" s="20">
        <f>DATA!G20</f>
        <v>1470</v>
      </c>
      <c r="F11" s="21">
        <f>DATA!H20</f>
        <v>0</v>
      </c>
      <c r="G11" s="20">
        <f>DATA!I20</f>
        <v>1861</v>
      </c>
    </row>
    <row r="12" spans="1:7" ht="17.850000000000001" customHeight="1">
      <c r="A12" s="19">
        <v>8</v>
      </c>
      <c r="B12" s="19" t="str">
        <f>IF(DATA!B21="","",DATA!B21)</f>
        <v>Jan 10 - Jul 10</v>
      </c>
      <c r="C12" s="19" t="str">
        <f>IF(DATA!C21="","",(DATA!C21&amp;", Dt. "&amp;TEXT(DATA!D21,"dd-mm-yyyy")))</f>
        <v>5685, Dt. 31-08-2010</v>
      </c>
      <c r="D12" s="20">
        <f>DATA!F21</f>
        <v>4703</v>
      </c>
      <c r="E12" s="20">
        <f>DATA!G21</f>
        <v>0</v>
      </c>
      <c r="F12" s="21">
        <f>DATA!H21</f>
        <v>470</v>
      </c>
      <c r="G12" s="20">
        <f>DATA!I21</f>
        <v>4233</v>
      </c>
    </row>
    <row r="13" spans="1:7" ht="17.850000000000001" customHeight="1">
      <c r="A13" s="19">
        <v>9</v>
      </c>
      <c r="B13" s="19" t="str">
        <f>IF(DATA!B22="","",DATA!B22)</f>
        <v>Jul 10 - Dec 10</v>
      </c>
      <c r="C13" s="19" t="str">
        <f>IF(DATA!C22="","",(DATA!C22&amp;", Dt. "&amp;TEXT(DATA!D22,"dd-mm-yyyy")))</f>
        <v>5487, Dt. 01-12-2010</v>
      </c>
      <c r="D13" s="20">
        <f>DATA!F22</f>
        <v>4964</v>
      </c>
      <c r="E13" s="20">
        <f>DATA!G22</f>
        <v>0</v>
      </c>
      <c r="F13" s="21">
        <f>DATA!H22</f>
        <v>496</v>
      </c>
      <c r="G13" s="20">
        <f>DATA!I22</f>
        <v>4468</v>
      </c>
    </row>
    <row r="14" spans="1:7" ht="17.850000000000001" customHeight="1">
      <c r="A14" s="19">
        <v>10</v>
      </c>
      <c r="B14" s="19" t="str">
        <f>IF(DATA!B23="","",DATA!B23)</f>
        <v>Jan 11 - May 11</v>
      </c>
      <c r="C14" s="19" t="str">
        <f>IF(DATA!C23="","",(DATA!C23&amp;", Dt. "&amp;TEXT(DATA!D23,"dd-mm-yyyy")))</f>
        <v>658, Dt. 11-06-2011</v>
      </c>
      <c r="D14" s="20">
        <f>DATA!F23</f>
        <v>2436</v>
      </c>
      <c r="E14" s="20">
        <f>DATA!G23</f>
        <v>0</v>
      </c>
      <c r="F14" s="21">
        <f>DATA!H23</f>
        <v>244</v>
      </c>
      <c r="G14" s="20">
        <f>DATA!I23</f>
        <v>2192</v>
      </c>
    </row>
    <row r="15" spans="1:7" ht="17.850000000000001" customHeight="1">
      <c r="A15" s="19">
        <v>11</v>
      </c>
      <c r="B15" s="19" t="str">
        <f>IF(DATA!B24="","",DATA!B24)</f>
        <v>Jul 11 -  Oct 11</v>
      </c>
      <c r="C15" s="19" t="str">
        <f>IF(DATA!C24="","",(DATA!C24&amp;", Dt. "&amp;TEXT(DATA!D24,"dd-mm-yyyy")))</f>
        <v>3654, Dt. 05-03-2012</v>
      </c>
      <c r="D15" s="20">
        <f>DATA!F24</f>
        <v>2560</v>
      </c>
      <c r="E15" s="20">
        <f>DATA!G24</f>
        <v>284</v>
      </c>
      <c r="F15" s="21">
        <f>DATA!H24</f>
        <v>0</v>
      </c>
      <c r="G15" s="20">
        <f>DATA!I24</f>
        <v>2560</v>
      </c>
    </row>
    <row r="16" spans="1:7" ht="17.850000000000001" customHeight="1">
      <c r="A16" s="19">
        <v>12</v>
      </c>
      <c r="B16" s="19" t="str">
        <f>IF(DATA!B25="","",DATA!B25)</f>
        <v>Jan 12 - Jul 12</v>
      </c>
      <c r="C16" s="19" t="str">
        <f>IF(DATA!C25="","",(DATA!C25&amp;", Dt. "&amp;TEXT(DATA!D25,"dd-mm-yyyy")))</f>
        <v>1245, Dt. 19-07-2012</v>
      </c>
      <c r="D16" s="20">
        <f>DATA!F25</f>
        <v>2708</v>
      </c>
      <c r="E16" s="20">
        <f>DATA!G25</f>
        <v>300</v>
      </c>
      <c r="F16" s="21">
        <f>DATA!H25</f>
        <v>0</v>
      </c>
      <c r="G16" s="20">
        <f>DATA!I25</f>
        <v>2708</v>
      </c>
    </row>
    <row r="17" spans="1:7" ht="17.850000000000001" customHeight="1">
      <c r="A17" s="19">
        <v>13</v>
      </c>
      <c r="B17" s="19" t="str">
        <f>IF(DATA!B26="","",DATA!B26)</f>
        <v/>
      </c>
      <c r="C17" s="19" t="str">
        <f>IF(DATA!C26="","",(DATA!C26&amp;", Dt. "&amp;TEXT(DATA!D26,"dd-mm-yyyy")))</f>
        <v/>
      </c>
      <c r="D17" s="20" t="str">
        <f>DATA!F26</f>
        <v/>
      </c>
      <c r="E17" s="20">
        <f>DATA!G26</f>
        <v>0</v>
      </c>
      <c r="F17" s="21">
        <f>DATA!H26</f>
        <v>0</v>
      </c>
      <c r="G17" s="20" t="str">
        <f>DATA!I26</f>
        <v/>
      </c>
    </row>
    <row r="18" spans="1:7" ht="17.850000000000001" customHeight="1">
      <c r="A18" s="19">
        <v>14</v>
      </c>
      <c r="B18" s="19" t="str">
        <f>IF(DATA!B27="","",DATA!B27)</f>
        <v/>
      </c>
      <c r="C18" s="19" t="str">
        <f>IF(DATA!C27="","",(DATA!C27&amp;", Dt. "&amp;TEXT(DATA!D27,"dd-mm-yyyy")))</f>
        <v/>
      </c>
      <c r="D18" s="20" t="str">
        <f>DATA!F27</f>
        <v/>
      </c>
      <c r="E18" s="20">
        <f>DATA!G27</f>
        <v>0</v>
      </c>
      <c r="F18" s="21">
        <f>DATA!H27</f>
        <v>0</v>
      </c>
      <c r="G18" s="20" t="str">
        <f>DATA!I27</f>
        <v/>
      </c>
    </row>
    <row r="19" spans="1:7" ht="17.850000000000001" customHeight="1">
      <c r="A19" s="19">
        <v>15</v>
      </c>
      <c r="B19" s="19" t="str">
        <f>IF(DATA!B28="","",DATA!B28)</f>
        <v/>
      </c>
      <c r="C19" s="19" t="str">
        <f>IF(DATA!C28="","",(DATA!C28&amp;", Dt. "&amp;TEXT(DATA!D28,"dd-mm-yyyy")))</f>
        <v/>
      </c>
      <c r="D19" s="20" t="str">
        <f>DATA!F28</f>
        <v/>
      </c>
      <c r="E19" s="20">
        <f>DATA!G28</f>
        <v>0</v>
      </c>
      <c r="F19" s="21">
        <f>DATA!H28</f>
        <v>0</v>
      </c>
      <c r="G19" s="20" t="str">
        <f>DATA!I28</f>
        <v/>
      </c>
    </row>
    <row r="20" spans="1:7" ht="17.850000000000001" customHeight="1">
      <c r="A20" s="19">
        <v>16</v>
      </c>
      <c r="B20" s="19" t="str">
        <f>IF(DATA!B29="","",DATA!B29)</f>
        <v/>
      </c>
      <c r="C20" s="19" t="str">
        <f>IF(DATA!C29="","",(DATA!C29&amp;", Dt. "&amp;TEXT(DATA!D29,"dd-mm-yyyy")))</f>
        <v/>
      </c>
      <c r="D20" s="20" t="str">
        <f>DATA!F29</f>
        <v/>
      </c>
      <c r="E20" s="20">
        <f>DATA!G29</f>
        <v>0</v>
      </c>
      <c r="F20" s="21">
        <f>DATA!H29</f>
        <v>0</v>
      </c>
      <c r="G20" s="20" t="str">
        <f>DATA!I29</f>
        <v/>
      </c>
    </row>
    <row r="21" spans="1:7" ht="17.850000000000001" customHeight="1">
      <c r="A21" s="19">
        <v>17</v>
      </c>
      <c r="B21" s="19" t="str">
        <f>IF(DATA!B30="","",DATA!B30)</f>
        <v/>
      </c>
      <c r="C21" s="19" t="str">
        <f>IF(DATA!C30="","",(DATA!C30&amp;", Dt. "&amp;TEXT(DATA!D30,"dd-mm-yyyy")))</f>
        <v/>
      </c>
      <c r="D21" s="20" t="str">
        <f>DATA!F30</f>
        <v/>
      </c>
      <c r="E21" s="20">
        <f>DATA!G30</f>
        <v>0</v>
      </c>
      <c r="F21" s="21">
        <f>DATA!H30</f>
        <v>0</v>
      </c>
      <c r="G21" s="20" t="str">
        <f>DATA!I30</f>
        <v/>
      </c>
    </row>
    <row r="22" spans="1:7" ht="21.4" customHeight="1">
      <c r="A22" s="270" t="s">
        <v>127</v>
      </c>
      <c r="B22" s="270"/>
      <c r="C22" s="270"/>
      <c r="D22" s="146">
        <f>SUM(D5:D21)</f>
        <v>32333</v>
      </c>
      <c r="E22" s="146">
        <f>SUM(E5:E21)</f>
        <v>2738</v>
      </c>
      <c r="F22" s="146">
        <f>SUM(F5:F21)</f>
        <v>1913</v>
      </c>
      <c r="G22" s="146">
        <f>SUM(G5:G21)</f>
        <v>30420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" customHeight="1">
      <c r="A24" s="271" t="s">
        <v>140</v>
      </c>
      <c r="B24" s="271"/>
      <c r="C24" s="23"/>
      <c r="D24" s="23" t="str">
        <f>CONCATENATE("Bill Passed for Rs. ",G22,".00")</f>
        <v>Bill Passed for Rs. 30420.00</v>
      </c>
      <c r="E24" s="24" t="str">
        <f>Numbers!B13</f>
        <v>(Thirty Thousand Four Hundred and Twenty rupees only)</v>
      </c>
      <c r="G24" s="23"/>
    </row>
    <row r="25" spans="1:7" ht="51.4" customHeight="1">
      <c r="A25" s="266" t="s">
        <v>340</v>
      </c>
      <c r="B25" s="266"/>
      <c r="C25" s="22"/>
      <c r="D25" s="22"/>
      <c r="E25" s="22"/>
      <c r="F25" s="22"/>
      <c r="G25" s="22"/>
    </row>
  </sheetData>
  <sheetProtection password="DCF0" sheet="1" objects="1" scenarios="1"/>
  <mergeCells count="6">
    <mergeCell ref="A25:B25"/>
    <mergeCell ref="A1:G1"/>
    <mergeCell ref="A2:G2"/>
    <mergeCell ref="F3:G3"/>
    <mergeCell ref="A22:C22"/>
    <mergeCell ref="A24:B24"/>
  </mergeCells>
  <printOptions horizontalCentered="1"/>
  <pageMargins left="0.7" right="0.7" top="0.5" bottom="0.84" header="0.32" footer="0.53"/>
  <pageSetup paperSize="9" firstPageNumber="0" orientation="landscape" horizontalDpi="300" verticalDpi="300" r:id="rId1"/>
  <headerFooter alignWithMargins="0">
    <oddFooter>&amp;L&amp;"-,Bold"&amp;9www.naabadi.in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3"/>
  <sheetViews>
    <sheetView view="pageLayout" topLeftCell="A13" workbookViewId="0">
      <selection activeCell="F11" sqref="F11"/>
    </sheetView>
  </sheetViews>
  <sheetFormatPr defaultRowHeight="15"/>
  <cols>
    <col min="1" max="5" width="9.140625" style="17"/>
    <col min="6" max="6" width="19.42578125" style="17" customWidth="1"/>
    <col min="7" max="8" width="14.140625" style="17" customWidth="1"/>
    <col min="9" max="16384" width="9.140625" style="17"/>
  </cols>
  <sheetData>
    <row r="1" spans="1:8" ht="18.600000000000001" customHeight="1">
      <c r="A1" s="274" t="s">
        <v>240</v>
      </c>
      <c r="B1" s="274"/>
      <c r="C1" s="274"/>
      <c r="D1" s="274"/>
      <c r="E1" s="274"/>
      <c r="F1" s="274"/>
      <c r="G1" s="274"/>
      <c r="H1" s="274"/>
    </row>
    <row r="2" spans="1:8" ht="30.95" customHeight="1">
      <c r="A2" s="275" t="s">
        <v>241</v>
      </c>
      <c r="B2" s="275"/>
      <c r="C2" s="275"/>
      <c r="D2" s="275"/>
      <c r="E2" s="275"/>
      <c r="F2" s="275"/>
      <c r="G2" s="275"/>
      <c r="H2" s="275"/>
    </row>
    <row r="3" spans="1:8" ht="18">
      <c r="A3" s="276"/>
      <c r="B3" s="276"/>
      <c r="C3" s="276"/>
      <c r="D3" s="276"/>
      <c r="E3" s="276"/>
      <c r="F3" s="276"/>
      <c r="G3" s="276"/>
      <c r="H3" s="276"/>
    </row>
    <row r="4" spans="1:8" ht="16.5">
      <c r="A4" s="73" t="s">
        <v>242</v>
      </c>
      <c r="B4" s="74"/>
      <c r="C4" s="74"/>
      <c r="D4" s="277" t="str">
        <f>DATA!C5</f>
        <v>Z PH School,Rudravaram</v>
      </c>
      <c r="E4" s="277"/>
      <c r="F4" s="277"/>
      <c r="G4" s="277"/>
      <c r="H4" s="75"/>
    </row>
    <row r="5" spans="1:8" ht="7.5" customHeight="1">
      <c r="A5" s="73"/>
      <c r="B5" s="74"/>
      <c r="C5" s="74"/>
      <c r="D5" s="74"/>
      <c r="E5" s="76"/>
      <c r="F5" s="76"/>
      <c r="G5" s="75"/>
      <c r="H5" s="75"/>
    </row>
    <row r="6" spans="1:8" ht="16.5">
      <c r="A6" s="73" t="s">
        <v>152</v>
      </c>
      <c r="B6" s="74"/>
      <c r="C6" s="74"/>
      <c r="D6" s="278">
        <f>DATA!F4</f>
        <v>5110308014</v>
      </c>
      <c r="E6" s="278"/>
      <c r="F6" s="278"/>
      <c r="G6" s="75"/>
      <c r="H6" s="75"/>
    </row>
    <row r="7" spans="1:8" ht="8.25" customHeight="1">
      <c r="A7" s="73"/>
      <c r="B7" s="74"/>
      <c r="C7" s="74"/>
      <c r="D7" s="74"/>
      <c r="E7" s="76"/>
      <c r="F7" s="77"/>
      <c r="G7" s="75"/>
      <c r="H7" s="75"/>
    </row>
    <row r="8" spans="1:8" ht="18.75">
      <c r="A8" s="78" t="s">
        <v>243</v>
      </c>
      <c r="B8" s="79"/>
      <c r="C8" s="80"/>
      <c r="D8" s="81"/>
      <c r="E8" s="81"/>
      <c r="F8" s="81"/>
      <c r="G8" s="80"/>
      <c r="H8" s="80"/>
    </row>
    <row r="9" spans="1:8" ht="18.75">
      <c r="A9" s="82"/>
      <c r="B9" s="79"/>
      <c r="C9" s="80"/>
      <c r="D9" s="81"/>
      <c r="E9" s="81"/>
      <c r="F9" s="81"/>
      <c r="G9" s="80"/>
      <c r="H9" s="80"/>
    </row>
    <row r="10" spans="1:8" ht="12.95" customHeight="1">
      <c r="A10" s="83" t="s">
        <v>11</v>
      </c>
      <c r="B10" s="83" t="s">
        <v>244</v>
      </c>
      <c r="C10" s="279" t="s">
        <v>245</v>
      </c>
      <c r="D10" s="279"/>
      <c r="E10" s="279"/>
      <c r="F10" s="83" t="s">
        <v>10</v>
      </c>
      <c r="G10" s="83" t="s">
        <v>246</v>
      </c>
      <c r="H10" s="83" t="s">
        <v>127</v>
      </c>
    </row>
    <row r="11" spans="1:8" s="87" customFormat="1" ht="59.25" customHeight="1">
      <c r="A11" s="84">
        <v>1</v>
      </c>
      <c r="B11" s="84">
        <f>DATA!H2</f>
        <v>552259</v>
      </c>
      <c r="C11" s="272" t="str">
        <f>DATA!C2</f>
        <v>Singi Raju</v>
      </c>
      <c r="D11" s="272"/>
      <c r="E11" s="272"/>
      <c r="F11" s="85">
        <f>DATA!H3</f>
        <v>12333333333</v>
      </c>
      <c r="G11" s="86">
        <f>'Bill CSS'!F22</f>
        <v>1913</v>
      </c>
      <c r="H11" s="86">
        <f>G11</f>
        <v>1913</v>
      </c>
    </row>
    <row r="12" spans="1:8" ht="45.75" customHeight="1">
      <c r="A12" s="88"/>
      <c r="B12" s="273" t="s">
        <v>127</v>
      </c>
      <c r="C12" s="273"/>
      <c r="D12" s="273"/>
      <c r="E12" s="273"/>
      <c r="F12" s="88"/>
      <c r="G12" s="88"/>
      <c r="H12" s="89">
        <f>H11</f>
        <v>1913</v>
      </c>
    </row>
    <row r="13" spans="1:8" ht="45.75" customHeight="1"/>
  </sheetData>
  <mergeCells count="8">
    <mergeCell ref="C11:E11"/>
    <mergeCell ref="B12:E12"/>
    <mergeCell ref="A1:H1"/>
    <mergeCell ref="A2:H2"/>
    <mergeCell ref="A3:H3"/>
    <mergeCell ref="D4:G4"/>
    <mergeCell ref="D6:F6"/>
    <mergeCell ref="C10:E10"/>
  </mergeCells>
  <printOptions horizontalCentered="1"/>
  <pageMargins left="0.25" right="0.25" top="1.5" bottom="0.2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topLeftCell="C4" zoomScaleSheetLayoutView="100" workbookViewId="0">
      <selection activeCell="I19" sqref="I19"/>
    </sheetView>
  </sheetViews>
  <sheetFormatPr defaultRowHeight="15"/>
  <cols>
    <col min="1" max="1" width="5" style="17" customWidth="1"/>
    <col min="2" max="2" width="14.7109375" style="17" customWidth="1"/>
    <col min="3" max="6" width="7.85546875" style="17" customWidth="1"/>
    <col min="7" max="7" width="12.42578125" style="17" customWidth="1"/>
    <col min="8" max="8" width="9.85546875" style="17" customWidth="1"/>
    <col min="9" max="9" width="9.140625" style="17"/>
    <col min="10" max="10" width="7.85546875" style="1" customWidth="1"/>
    <col min="11" max="11" width="6.140625" style="1" customWidth="1"/>
    <col min="12" max="12" width="7" style="1" customWidth="1"/>
    <col min="13" max="16" width="3.28515625" style="1" customWidth="1"/>
    <col min="17" max="20" width="4.85546875" style="1" customWidth="1"/>
    <col min="21" max="21" width="6.85546875" style="1" customWidth="1"/>
    <col min="22" max="26" width="5.28515625" style="1" customWidth="1"/>
    <col min="27" max="27" width="6.85546875" style="1" customWidth="1"/>
    <col min="28" max="16384" width="9.140625" style="1"/>
  </cols>
  <sheetData>
    <row r="1" spans="1:27" ht="19.5" customHeight="1">
      <c r="A1" s="280" t="str">
        <f>CONCATENATE(" Under Rupees ",Numbers!B14,"")</f>
        <v xml:space="preserve"> Under Rupees (Thirty Thousand Four Hundred and Twenty one rupees only)</v>
      </c>
      <c r="B1" s="281" t="s">
        <v>141</v>
      </c>
      <c r="C1" s="281"/>
      <c r="D1" s="281"/>
      <c r="E1" s="281"/>
      <c r="F1" s="281"/>
      <c r="G1" s="281"/>
      <c r="H1" s="281"/>
      <c r="I1" s="281"/>
      <c r="K1" s="282" t="str">
        <f>'Bill interest'!A1</f>
        <v>Pay Bill of Interest on CSS Amount of Singi Raju, PET, Z PH School,Rudravaram, Mdl. NANDIGAMA.</v>
      </c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pans="1:27" ht="15" customHeight="1">
      <c r="A2" s="280"/>
      <c r="B2" s="25" t="s">
        <v>142</v>
      </c>
      <c r="C2" s="26"/>
      <c r="D2" s="26"/>
      <c r="E2" s="27"/>
      <c r="F2" s="27"/>
      <c r="G2" s="28" t="s">
        <v>143</v>
      </c>
      <c r="I2" s="27"/>
      <c r="K2" s="283" t="s">
        <v>144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</row>
    <row r="3" spans="1:27">
      <c r="A3" s="280"/>
      <c r="B3" s="27" t="s">
        <v>145</v>
      </c>
      <c r="C3" s="27"/>
      <c r="D3" s="27"/>
      <c r="E3" s="27"/>
      <c r="F3" s="27"/>
      <c r="G3" s="29">
        <f>E12</f>
        <v>30420</v>
      </c>
      <c r="I3" s="27"/>
      <c r="K3" s="284" t="s">
        <v>146</v>
      </c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ht="12.95" customHeight="1">
      <c r="A4" s="280"/>
      <c r="B4" s="27" t="s">
        <v>147</v>
      </c>
      <c r="C4" s="27"/>
      <c r="D4" s="27"/>
      <c r="E4" s="27"/>
      <c r="F4" s="27"/>
      <c r="G4" s="28" t="s">
        <v>143</v>
      </c>
      <c r="I4" s="27"/>
      <c r="K4" s="285" t="s">
        <v>148</v>
      </c>
      <c r="L4" s="285"/>
      <c r="M4" s="285"/>
      <c r="N4" s="30"/>
      <c r="O4" s="286">
        <f ca="1">MONTH(DATA!E7)</f>
        <v>7</v>
      </c>
      <c r="P4" s="286"/>
      <c r="Q4" s="31"/>
      <c r="R4" s="286">
        <f ca="1">YEAR(DATA!E7)</f>
        <v>2013</v>
      </c>
      <c r="S4" s="286"/>
      <c r="T4" s="286"/>
      <c r="U4" s="286"/>
      <c r="V4" s="30" t="s">
        <v>149</v>
      </c>
      <c r="W4" s="32"/>
      <c r="X4" s="287" t="str">
        <f>DATA!F5</f>
        <v>STO NANDIGAMA</v>
      </c>
      <c r="Y4" s="287"/>
      <c r="Z4" s="287"/>
      <c r="AA4" s="287"/>
    </row>
    <row r="5" spans="1:27">
      <c r="A5" s="280"/>
      <c r="B5" s="27"/>
      <c r="C5" s="27"/>
      <c r="D5" s="27"/>
      <c r="E5" s="27"/>
      <c r="F5" s="27"/>
      <c r="G5" s="27"/>
      <c r="H5" s="27"/>
      <c r="I5" s="27"/>
      <c r="K5" s="285"/>
      <c r="L5" s="285"/>
      <c r="M5" s="285"/>
      <c r="N5" s="33"/>
      <c r="O5" s="33"/>
      <c r="P5" s="33"/>
      <c r="Q5" s="33"/>
      <c r="R5" s="33"/>
      <c r="S5" s="33"/>
      <c r="T5" s="32"/>
      <c r="U5" s="34"/>
      <c r="V5" s="35" t="s">
        <v>150</v>
      </c>
      <c r="W5" s="32"/>
      <c r="X5" s="31"/>
      <c r="Y5" s="35"/>
      <c r="Z5" s="32"/>
      <c r="AA5" s="32"/>
    </row>
    <row r="6" spans="1:27">
      <c r="A6" s="280"/>
      <c r="B6" s="27"/>
      <c r="C6" s="27"/>
      <c r="D6" s="27"/>
      <c r="E6" s="27"/>
      <c r="F6" s="27"/>
      <c r="G6" s="27"/>
      <c r="H6" s="27"/>
      <c r="I6" s="27"/>
      <c r="K6" s="35" t="s">
        <v>151</v>
      </c>
      <c r="L6" s="35"/>
      <c r="M6" s="35"/>
      <c r="N6" s="288" t="str">
        <f>LEFT(N7,4)</f>
        <v>5110</v>
      </c>
      <c r="O6" s="288"/>
      <c r="P6" s="288"/>
      <c r="Q6" s="288"/>
      <c r="R6" s="32"/>
      <c r="S6" s="32"/>
      <c r="T6" s="291" t="s">
        <v>129</v>
      </c>
      <c r="U6" s="291"/>
      <c r="V6" s="292"/>
      <c r="W6" s="292"/>
      <c r="X6" s="292"/>
      <c r="Y6" s="292"/>
      <c r="Z6" s="292"/>
      <c r="AA6" s="292"/>
    </row>
    <row r="7" spans="1:27">
      <c r="A7" s="280"/>
      <c r="B7" s="27"/>
      <c r="C7" s="27"/>
      <c r="D7" s="27"/>
      <c r="E7" s="27"/>
      <c r="F7" s="27"/>
      <c r="G7" s="27"/>
      <c r="I7" s="27"/>
      <c r="K7" s="35" t="s">
        <v>152</v>
      </c>
      <c r="L7" s="35"/>
      <c r="M7" s="35"/>
      <c r="N7" s="293">
        <f>DATA!F4</f>
        <v>5110308014</v>
      </c>
      <c r="O7" s="293"/>
      <c r="P7" s="293"/>
      <c r="Q7" s="293"/>
      <c r="R7" s="293"/>
      <c r="S7" s="32"/>
      <c r="T7" s="291" t="s">
        <v>153</v>
      </c>
      <c r="U7" s="291"/>
      <c r="V7" s="292"/>
      <c r="W7" s="292"/>
      <c r="X7" s="292"/>
      <c r="Y7" s="292"/>
      <c r="Z7" s="292"/>
      <c r="AA7" s="292"/>
    </row>
    <row r="8" spans="1:27" ht="11.25" customHeight="1">
      <c r="A8" s="280"/>
      <c r="B8" s="27"/>
      <c r="C8" s="27"/>
      <c r="D8" s="27"/>
      <c r="E8" s="27"/>
      <c r="F8" s="27"/>
      <c r="G8" s="27"/>
      <c r="H8" s="27"/>
      <c r="I8" s="27"/>
      <c r="K8" s="294" t="s">
        <v>154</v>
      </c>
      <c r="L8" s="294"/>
      <c r="M8" s="294"/>
      <c r="N8" s="295" t="str">
        <f>DATA!C4</f>
        <v>Head Master</v>
      </c>
      <c r="O8" s="295"/>
      <c r="P8" s="295"/>
      <c r="Q8" s="295"/>
      <c r="R8" s="295"/>
      <c r="S8" s="295"/>
      <c r="T8" s="296" t="s">
        <v>155</v>
      </c>
      <c r="U8" s="296"/>
      <c r="V8" s="297" t="s">
        <v>156</v>
      </c>
      <c r="W8" s="297"/>
      <c r="X8" s="297"/>
      <c r="Y8" s="297"/>
      <c r="Z8" s="297"/>
      <c r="AA8" s="297"/>
    </row>
    <row r="9" spans="1:27" ht="11.25" customHeight="1">
      <c r="A9" s="280"/>
      <c r="B9" s="27"/>
      <c r="C9" s="27"/>
      <c r="D9" s="27"/>
      <c r="E9" s="27"/>
      <c r="F9" s="27"/>
      <c r="G9" s="27"/>
      <c r="H9" s="27" t="s">
        <v>157</v>
      </c>
      <c r="I9" s="27"/>
      <c r="K9" s="294"/>
      <c r="L9" s="294"/>
      <c r="M9" s="294"/>
      <c r="N9" s="295"/>
      <c r="O9" s="295"/>
      <c r="P9" s="295"/>
      <c r="Q9" s="295"/>
      <c r="R9" s="295"/>
      <c r="S9" s="295"/>
      <c r="T9" s="296" t="s">
        <v>158</v>
      </c>
      <c r="U9" s="296"/>
      <c r="V9" s="295" t="str">
        <f>DATA!C5</f>
        <v>Z PH School,Rudravaram</v>
      </c>
      <c r="W9" s="295"/>
      <c r="X9" s="295"/>
      <c r="Y9" s="295"/>
      <c r="Z9" s="295"/>
      <c r="AA9" s="295"/>
    </row>
    <row r="10" spans="1:27" ht="11.25" customHeight="1">
      <c r="A10" s="280"/>
      <c r="B10" s="36"/>
      <c r="C10" s="36"/>
      <c r="D10" s="36"/>
      <c r="E10" s="36"/>
      <c r="F10" s="36"/>
      <c r="G10" s="36"/>
      <c r="H10" s="36"/>
      <c r="I10" s="36"/>
      <c r="K10" s="35" t="s">
        <v>159</v>
      </c>
      <c r="L10" s="35"/>
      <c r="M10" s="35"/>
      <c r="N10" s="288">
        <f>DATA!H4</f>
        <v>882</v>
      </c>
      <c r="O10" s="288"/>
      <c r="P10" s="288"/>
      <c r="Q10" s="288"/>
      <c r="R10" s="288"/>
      <c r="S10" s="288"/>
      <c r="T10" s="296" t="s">
        <v>160</v>
      </c>
      <c r="U10" s="296"/>
      <c r="V10" s="295" t="str">
        <f>DATA!H5</f>
        <v>SBI NANDIGAMA</v>
      </c>
      <c r="W10" s="295"/>
      <c r="X10" s="295"/>
      <c r="Y10" s="295"/>
      <c r="Z10" s="295"/>
      <c r="AA10" s="295"/>
    </row>
    <row r="11" spans="1:27" ht="11.25" customHeight="1">
      <c r="A11" s="280"/>
      <c r="B11" s="37"/>
      <c r="C11" s="37"/>
      <c r="D11" s="37"/>
      <c r="E11" s="37"/>
      <c r="F11" s="37"/>
      <c r="G11" s="37"/>
      <c r="H11" s="37"/>
      <c r="I11" s="37"/>
      <c r="K11" s="35" t="s">
        <v>161</v>
      </c>
      <c r="L11" s="35"/>
      <c r="M11" s="35"/>
      <c r="N11" s="292" t="s">
        <v>162</v>
      </c>
      <c r="O11" s="292"/>
      <c r="P11" s="292"/>
      <c r="Q11" s="292"/>
      <c r="R11" s="292"/>
      <c r="S11" s="292"/>
      <c r="T11" s="35"/>
      <c r="U11" s="38"/>
      <c r="V11" s="39" t="s">
        <v>163</v>
      </c>
      <c r="W11" s="34"/>
      <c r="X11" s="31"/>
      <c r="Y11" s="32"/>
      <c r="Z11" s="32"/>
      <c r="AA11" s="32"/>
    </row>
    <row r="12" spans="1:27" ht="9.9499999999999993" customHeight="1">
      <c r="A12" s="280"/>
      <c r="B12" s="289" t="s">
        <v>164</v>
      </c>
      <c r="C12" s="289"/>
      <c r="D12" s="289"/>
      <c r="E12" s="290">
        <f>'Bill CSS'!G22</f>
        <v>30420</v>
      </c>
      <c r="F12" s="290"/>
      <c r="G12" s="290"/>
      <c r="H12" s="290"/>
      <c r="I12" s="290"/>
      <c r="K12" s="35"/>
      <c r="L12" s="35"/>
      <c r="M12" s="35"/>
      <c r="N12" s="31"/>
      <c r="O12" s="31"/>
      <c r="P12" s="31"/>
      <c r="Q12" s="31"/>
      <c r="R12" s="31"/>
      <c r="S12" s="31"/>
      <c r="T12" s="35"/>
      <c r="U12" s="38"/>
      <c r="V12" s="39"/>
      <c r="W12" s="34"/>
      <c r="X12" s="31"/>
      <c r="Y12" s="40"/>
      <c r="Z12" s="38"/>
      <c r="AA12" s="38"/>
    </row>
    <row r="13" spans="1:27" ht="13.5" customHeight="1">
      <c r="A13" s="280"/>
      <c r="B13" s="289"/>
      <c r="C13" s="289"/>
      <c r="D13" s="289"/>
      <c r="E13" s="290"/>
      <c r="F13" s="290"/>
      <c r="G13" s="290"/>
      <c r="H13" s="290"/>
      <c r="I13" s="290"/>
      <c r="K13" s="190"/>
      <c r="L13" s="191"/>
      <c r="M13" s="191"/>
      <c r="N13" s="191"/>
      <c r="O13" s="191"/>
      <c r="P13" s="191"/>
      <c r="Q13" s="191"/>
      <c r="R13" s="191"/>
      <c r="S13" s="191"/>
      <c r="T13" s="192"/>
      <c r="U13" s="41"/>
      <c r="V13" s="41"/>
      <c r="W13" s="41"/>
      <c r="X13" s="41"/>
      <c r="Y13" s="41"/>
      <c r="Z13" s="41"/>
      <c r="AA13" s="42"/>
    </row>
    <row r="14" spans="1:27" ht="10.5" customHeight="1">
      <c r="A14" s="280"/>
      <c r="B14" s="298" t="s">
        <v>165</v>
      </c>
      <c r="C14" s="298"/>
      <c r="D14" s="299" t="str">
        <f>Numbers!B13</f>
        <v>(Thirty Thousand Four Hundred and Twenty rupees only)</v>
      </c>
      <c r="E14" s="299"/>
      <c r="F14" s="299"/>
      <c r="G14" s="299"/>
      <c r="H14" s="299"/>
      <c r="I14" s="299"/>
      <c r="K14" s="300" t="s">
        <v>166</v>
      </c>
      <c r="L14" s="300"/>
      <c r="M14" s="188">
        <v>8</v>
      </c>
      <c r="N14" s="188">
        <v>0</v>
      </c>
      <c r="O14" s="188">
        <v>0</v>
      </c>
      <c r="P14" s="188">
        <v>9</v>
      </c>
      <c r="Q14" s="301" t="s">
        <v>167</v>
      </c>
      <c r="R14" s="301"/>
      <c r="S14" s="301"/>
      <c r="T14" s="301"/>
      <c r="U14" s="43">
        <v>1</v>
      </c>
      <c r="V14" s="302" t="s">
        <v>168</v>
      </c>
      <c r="W14" s="302"/>
      <c r="X14" s="302"/>
      <c r="Y14" s="302"/>
      <c r="Z14" s="44" t="s">
        <v>169</v>
      </c>
      <c r="AA14" s="45">
        <v>0</v>
      </c>
    </row>
    <row r="15" spans="1:27" ht="10.5" customHeight="1">
      <c r="A15" s="280"/>
      <c r="B15" s="298"/>
      <c r="C15" s="298"/>
      <c r="D15" s="299"/>
      <c r="E15" s="299"/>
      <c r="F15" s="299"/>
      <c r="G15" s="299"/>
      <c r="H15" s="299"/>
      <c r="I15" s="299"/>
      <c r="K15" s="193"/>
      <c r="L15" s="194"/>
      <c r="M15" s="194"/>
      <c r="N15" s="194"/>
      <c r="O15" s="194"/>
      <c r="P15" s="195"/>
      <c r="Q15" s="194"/>
      <c r="R15" s="194"/>
      <c r="S15" s="194"/>
      <c r="T15" s="196"/>
      <c r="U15" s="43">
        <v>2</v>
      </c>
      <c r="V15" s="302" t="s">
        <v>170</v>
      </c>
      <c r="W15" s="302"/>
      <c r="X15" s="302"/>
      <c r="Y15" s="302"/>
      <c r="Z15" s="44" t="s">
        <v>169</v>
      </c>
      <c r="AA15" s="45">
        <v>0</v>
      </c>
    </row>
    <row r="16" spans="1:27" ht="12.95" customHeight="1">
      <c r="A16" s="280"/>
      <c r="B16" s="27" t="s">
        <v>171</v>
      </c>
      <c r="C16" s="27"/>
      <c r="D16" s="27"/>
      <c r="E16" s="27"/>
      <c r="F16" s="27"/>
      <c r="G16" s="27"/>
      <c r="H16" s="27"/>
      <c r="I16" s="27"/>
      <c r="K16" s="303" t="s">
        <v>172</v>
      </c>
      <c r="L16" s="303"/>
      <c r="M16" s="188">
        <v>0</v>
      </c>
      <c r="N16" s="188">
        <v>1</v>
      </c>
      <c r="O16" s="301" t="s">
        <v>173</v>
      </c>
      <c r="P16" s="301"/>
      <c r="Q16" s="301"/>
      <c r="R16" s="301"/>
      <c r="S16" s="301"/>
      <c r="T16" s="301"/>
      <c r="U16" s="43">
        <v>3</v>
      </c>
      <c r="V16" s="302" t="s">
        <v>174</v>
      </c>
      <c r="W16" s="302"/>
      <c r="X16" s="302"/>
      <c r="Y16" s="302"/>
      <c r="Z16" s="44" t="s">
        <v>169</v>
      </c>
      <c r="AA16" s="45">
        <v>0</v>
      </c>
    </row>
    <row r="17" spans="1:27" ht="12" customHeight="1">
      <c r="A17" s="280"/>
      <c r="B17" s="27"/>
      <c r="C17" s="27"/>
      <c r="D17" s="27"/>
      <c r="E17" s="27"/>
      <c r="F17" s="27"/>
      <c r="G17" s="27"/>
      <c r="H17" s="27"/>
      <c r="I17" s="27"/>
      <c r="K17" s="193"/>
      <c r="L17" s="194"/>
      <c r="M17" s="194"/>
      <c r="N17" s="194"/>
      <c r="O17" s="194"/>
      <c r="P17" s="195"/>
      <c r="Q17" s="194"/>
      <c r="R17" s="194"/>
      <c r="S17" s="194"/>
      <c r="T17" s="196"/>
      <c r="U17" s="43">
        <v>4</v>
      </c>
      <c r="V17" s="302" t="s">
        <v>175</v>
      </c>
      <c r="W17" s="302"/>
      <c r="X17" s="302"/>
      <c r="Y17" s="302"/>
      <c r="Z17" s="44" t="s">
        <v>169</v>
      </c>
      <c r="AA17" s="45">
        <v>0</v>
      </c>
    </row>
    <row r="18" spans="1:27" ht="12" customHeight="1">
      <c r="A18" s="280"/>
      <c r="B18" s="27"/>
      <c r="I18" s="27"/>
      <c r="K18" s="193" t="s">
        <v>176</v>
      </c>
      <c r="L18" s="194"/>
      <c r="M18" s="188">
        <v>1</v>
      </c>
      <c r="N18" s="188">
        <v>0</v>
      </c>
      <c r="O18" s="188">
        <v>1</v>
      </c>
      <c r="P18" s="304" t="s">
        <v>177</v>
      </c>
      <c r="Q18" s="304"/>
      <c r="R18" s="304"/>
      <c r="S18" s="304"/>
      <c r="T18" s="304"/>
      <c r="U18" s="43">
        <v>5</v>
      </c>
      <c r="V18" s="302" t="s">
        <v>178</v>
      </c>
      <c r="W18" s="302"/>
      <c r="X18" s="302"/>
      <c r="Y18" s="302"/>
      <c r="Z18" s="44" t="s">
        <v>169</v>
      </c>
      <c r="AA18" s="45">
        <v>0</v>
      </c>
    </row>
    <row r="19" spans="1:27" ht="12" customHeight="1">
      <c r="A19" s="280"/>
      <c r="B19" s="27"/>
      <c r="C19" s="27" t="s">
        <v>179</v>
      </c>
      <c r="D19" s="27"/>
      <c r="E19" s="27"/>
      <c r="F19" s="27"/>
      <c r="G19" s="27"/>
      <c r="H19" s="27"/>
      <c r="I19" s="27"/>
      <c r="K19" s="193"/>
      <c r="L19" s="194"/>
      <c r="M19" s="194"/>
      <c r="N19" s="194"/>
      <c r="O19" s="194"/>
      <c r="P19" s="304"/>
      <c r="Q19" s="304"/>
      <c r="R19" s="304"/>
      <c r="S19" s="304"/>
      <c r="T19" s="304"/>
      <c r="U19" s="43">
        <v>6</v>
      </c>
      <c r="V19" s="302" t="s">
        <v>180</v>
      </c>
      <c r="W19" s="302"/>
      <c r="X19" s="302"/>
      <c r="Y19" s="302"/>
      <c r="Z19" s="44" t="s">
        <v>169</v>
      </c>
      <c r="AA19" s="45">
        <v>0</v>
      </c>
    </row>
    <row r="20" spans="1:27" ht="12" customHeight="1">
      <c r="A20" s="280"/>
      <c r="B20" s="27"/>
      <c r="C20" s="27"/>
      <c r="D20" s="27"/>
      <c r="E20" s="27"/>
      <c r="F20" s="27"/>
      <c r="G20" s="27"/>
      <c r="H20" s="27"/>
      <c r="I20" s="27"/>
      <c r="K20" s="300" t="s">
        <v>181</v>
      </c>
      <c r="L20" s="300"/>
      <c r="M20" s="188">
        <v>0</v>
      </c>
      <c r="N20" s="188">
        <v>3</v>
      </c>
      <c r="O20" s="194"/>
      <c r="P20" s="305" t="s">
        <v>182</v>
      </c>
      <c r="Q20" s="305"/>
      <c r="R20" s="305"/>
      <c r="S20" s="305"/>
      <c r="T20" s="305"/>
      <c r="U20" s="43">
        <v>7</v>
      </c>
      <c r="V20" s="302" t="s">
        <v>183</v>
      </c>
      <c r="W20" s="302"/>
      <c r="X20" s="302"/>
      <c r="Y20" s="302"/>
      <c r="Z20" s="44" t="s">
        <v>169</v>
      </c>
      <c r="AA20" s="47">
        <v>0</v>
      </c>
    </row>
    <row r="21" spans="1:27" ht="12" customHeight="1">
      <c r="A21" s="280"/>
      <c r="B21" s="27"/>
      <c r="C21" s="27"/>
      <c r="D21" s="27"/>
      <c r="E21" s="27"/>
      <c r="F21" s="27"/>
      <c r="G21" s="27"/>
      <c r="I21" s="27"/>
      <c r="K21" s="193"/>
      <c r="L21" s="194"/>
      <c r="M21" s="194"/>
      <c r="N21" s="194"/>
      <c r="O21" s="194"/>
      <c r="P21" s="195"/>
      <c r="Q21" s="194"/>
      <c r="R21" s="194"/>
      <c r="S21" s="194"/>
      <c r="T21" s="196"/>
      <c r="U21" s="43">
        <v>8</v>
      </c>
      <c r="V21" s="302" t="s">
        <v>184</v>
      </c>
      <c r="W21" s="302"/>
      <c r="X21" s="302"/>
      <c r="Y21" s="302"/>
      <c r="Z21" s="44" t="s">
        <v>169</v>
      </c>
      <c r="AA21" s="45">
        <v>0</v>
      </c>
    </row>
    <row r="22" spans="1:27" ht="12" customHeight="1">
      <c r="A22" s="280"/>
      <c r="B22" s="27" t="s">
        <v>157</v>
      </c>
      <c r="D22" s="27"/>
      <c r="E22" s="27"/>
      <c r="F22" s="27"/>
      <c r="G22" s="27"/>
      <c r="H22" s="27" t="s">
        <v>157</v>
      </c>
      <c r="I22" s="27"/>
      <c r="K22" s="300" t="s">
        <v>185</v>
      </c>
      <c r="L22" s="300"/>
      <c r="M22" s="188">
        <v>0</v>
      </c>
      <c r="N22" s="188">
        <v>4</v>
      </c>
      <c r="O22" s="194"/>
      <c r="P22" s="305" t="s">
        <v>186</v>
      </c>
      <c r="Q22" s="305"/>
      <c r="R22" s="305"/>
      <c r="S22" s="305"/>
      <c r="T22" s="305"/>
      <c r="U22" s="43"/>
      <c r="V22" s="302" t="s">
        <v>187</v>
      </c>
      <c r="W22" s="302"/>
      <c r="X22" s="302"/>
      <c r="Y22" s="302"/>
      <c r="Z22" s="44" t="s">
        <v>169</v>
      </c>
      <c r="AA22" s="45">
        <v>0</v>
      </c>
    </row>
    <row r="23" spans="1:27" ht="12" customHeight="1">
      <c r="A23" s="280"/>
      <c r="B23" s="27"/>
      <c r="C23" s="27"/>
      <c r="D23" s="27"/>
      <c r="E23" s="27"/>
      <c r="F23" s="27"/>
      <c r="G23" s="27"/>
      <c r="H23" s="27"/>
      <c r="I23" s="27"/>
      <c r="K23" s="193"/>
      <c r="L23" s="194"/>
      <c r="M23" s="194"/>
      <c r="N23" s="194"/>
      <c r="O23" s="194"/>
      <c r="P23" s="195"/>
      <c r="Q23" s="194"/>
      <c r="R23" s="194"/>
      <c r="S23" s="194"/>
      <c r="T23" s="196"/>
      <c r="U23" s="43">
        <v>9</v>
      </c>
      <c r="V23" s="302" t="s">
        <v>188</v>
      </c>
      <c r="W23" s="302"/>
      <c r="X23" s="302"/>
      <c r="Y23" s="302"/>
      <c r="Z23" s="44" t="s">
        <v>169</v>
      </c>
      <c r="AA23" s="45">
        <v>0</v>
      </c>
    </row>
    <row r="24" spans="1:27" ht="12" customHeight="1">
      <c r="A24" s="280"/>
      <c r="B24" s="27"/>
      <c r="C24" s="27"/>
      <c r="D24" s="27"/>
      <c r="E24" s="27"/>
      <c r="F24" s="27"/>
      <c r="G24" s="27"/>
      <c r="H24" s="27"/>
      <c r="I24" s="27"/>
      <c r="K24" s="193" t="s">
        <v>189</v>
      </c>
      <c r="L24" s="194"/>
      <c r="M24" s="188">
        <v>0</v>
      </c>
      <c r="N24" s="188">
        <v>0</v>
      </c>
      <c r="O24" s="188">
        <v>1</v>
      </c>
      <c r="P24" s="301"/>
      <c r="Q24" s="301"/>
      <c r="R24" s="301"/>
      <c r="S24" s="301"/>
      <c r="T24" s="301"/>
      <c r="U24" s="43">
        <v>10</v>
      </c>
      <c r="V24" s="302" t="s">
        <v>190</v>
      </c>
      <c r="W24" s="302"/>
      <c r="X24" s="302"/>
      <c r="Y24" s="302"/>
      <c r="Z24" s="44" t="s">
        <v>169</v>
      </c>
      <c r="AA24" s="45">
        <v>0</v>
      </c>
    </row>
    <row r="25" spans="1:27" ht="12" customHeight="1">
      <c r="A25" s="280"/>
      <c r="B25" s="306" t="s">
        <v>191</v>
      </c>
      <c r="C25" s="306"/>
      <c r="D25" s="306"/>
      <c r="E25" s="306"/>
      <c r="F25" s="306"/>
      <c r="G25" s="306"/>
      <c r="H25" s="306"/>
      <c r="I25" s="306"/>
      <c r="K25" s="197"/>
      <c r="L25" s="198"/>
      <c r="M25" s="198"/>
      <c r="N25" s="198"/>
      <c r="O25" s="198"/>
      <c r="P25" s="199"/>
      <c r="Q25" s="199"/>
      <c r="R25" s="199"/>
      <c r="S25" s="199"/>
      <c r="T25" s="200"/>
      <c r="U25" s="43">
        <v>11</v>
      </c>
      <c r="V25" s="302" t="s">
        <v>192</v>
      </c>
      <c r="W25" s="302"/>
      <c r="X25" s="302"/>
      <c r="Y25" s="302"/>
      <c r="Z25" s="44" t="s">
        <v>169</v>
      </c>
      <c r="AA25" s="45">
        <v>0</v>
      </c>
    </row>
    <row r="26" spans="1:27" ht="13.5" customHeight="1">
      <c r="A26" s="280"/>
      <c r="B26" s="48"/>
      <c r="C26" s="27"/>
      <c r="D26" s="27"/>
      <c r="E26" s="27"/>
      <c r="F26" s="27"/>
      <c r="G26" s="27"/>
      <c r="H26" s="27"/>
      <c r="I26" s="27"/>
      <c r="K26" s="310" t="s">
        <v>193</v>
      </c>
      <c r="L26" s="310"/>
      <c r="M26" s="310"/>
      <c r="N26" s="311" t="s">
        <v>194</v>
      </c>
      <c r="O26" s="312" t="s">
        <v>195</v>
      </c>
      <c r="P26" s="312"/>
      <c r="Q26" s="312"/>
      <c r="R26" s="312"/>
      <c r="S26" s="311" t="s">
        <v>196</v>
      </c>
      <c r="T26" s="313"/>
      <c r="U26" s="49">
        <v>12</v>
      </c>
      <c r="V26" s="302" t="s">
        <v>197</v>
      </c>
      <c r="W26" s="302"/>
      <c r="X26" s="302"/>
      <c r="Y26" s="302"/>
      <c r="Z26" s="44" t="s">
        <v>169</v>
      </c>
      <c r="AA26" s="45">
        <v>0</v>
      </c>
    </row>
    <row r="27" spans="1:27" ht="13.5" customHeight="1">
      <c r="A27" s="280"/>
      <c r="B27" s="50" t="s">
        <v>198</v>
      </c>
      <c r="C27" s="50"/>
      <c r="D27" s="50"/>
      <c r="E27" s="50"/>
      <c r="F27" s="50"/>
      <c r="G27" s="50"/>
      <c r="H27" s="50"/>
      <c r="I27" s="50"/>
      <c r="K27" s="310"/>
      <c r="L27" s="310"/>
      <c r="M27" s="310"/>
      <c r="N27" s="311"/>
      <c r="O27" s="312"/>
      <c r="P27" s="312"/>
      <c r="Q27" s="312"/>
      <c r="R27" s="312"/>
      <c r="S27" s="311"/>
      <c r="T27" s="313"/>
      <c r="U27" s="49">
        <v>13</v>
      </c>
      <c r="V27" s="302" t="s">
        <v>199</v>
      </c>
      <c r="W27" s="302"/>
      <c r="X27" s="302"/>
      <c r="Y27" s="302"/>
      <c r="Z27" s="44" t="s">
        <v>169</v>
      </c>
      <c r="AA27" s="45">
        <v>0</v>
      </c>
    </row>
    <row r="28" spans="1:27" ht="13.5" customHeight="1">
      <c r="A28" s="280"/>
      <c r="B28" s="50" t="s">
        <v>200</v>
      </c>
      <c r="C28" s="50"/>
      <c r="D28" s="50"/>
      <c r="E28" s="50"/>
      <c r="F28" s="50"/>
      <c r="G28" s="50"/>
      <c r="H28" s="50"/>
      <c r="I28" s="50"/>
      <c r="K28" s="307" t="s">
        <v>201</v>
      </c>
      <c r="L28" s="307"/>
      <c r="M28" s="307"/>
      <c r="N28" s="307"/>
      <c r="O28" s="307"/>
      <c r="P28" s="308">
        <v>8</v>
      </c>
      <c r="Q28" s="308">
        <v>0</v>
      </c>
      <c r="R28" s="308">
        <v>0</v>
      </c>
      <c r="S28" s="309">
        <v>9</v>
      </c>
      <c r="T28" s="201"/>
      <c r="U28" s="49">
        <v>14</v>
      </c>
      <c r="V28" s="302" t="s">
        <v>202</v>
      </c>
      <c r="W28" s="302"/>
      <c r="X28" s="302"/>
      <c r="Y28" s="302"/>
      <c r="Z28" s="44" t="s">
        <v>169</v>
      </c>
      <c r="AA28" s="45">
        <v>0</v>
      </c>
    </row>
    <row r="29" spans="1:27" ht="13.5" customHeight="1">
      <c r="A29" s="280"/>
      <c r="B29" s="50" t="s">
        <v>203</v>
      </c>
      <c r="C29" s="50"/>
      <c r="D29" s="50"/>
      <c r="E29" s="50"/>
      <c r="F29" s="50"/>
      <c r="G29" s="50"/>
      <c r="H29" s="50"/>
      <c r="I29" s="50"/>
      <c r="K29" s="307"/>
      <c r="L29" s="307"/>
      <c r="M29" s="307"/>
      <c r="N29" s="307"/>
      <c r="O29" s="307"/>
      <c r="P29" s="308"/>
      <c r="Q29" s="308"/>
      <c r="R29" s="308"/>
      <c r="S29" s="309"/>
      <c r="T29" s="202"/>
      <c r="U29" s="49">
        <v>15</v>
      </c>
      <c r="V29" s="302" t="s">
        <v>204</v>
      </c>
      <c r="W29" s="302"/>
      <c r="X29" s="302"/>
      <c r="Y29" s="302"/>
      <c r="Z29" s="44" t="s">
        <v>169</v>
      </c>
      <c r="AA29" s="45">
        <v>0</v>
      </c>
    </row>
    <row r="30" spans="1:27" ht="12.95" customHeight="1">
      <c r="A30" s="280"/>
      <c r="C30" s="50"/>
      <c r="D30" s="50"/>
      <c r="E30" s="50"/>
      <c r="F30" s="50"/>
      <c r="G30" s="50"/>
      <c r="H30" s="50"/>
      <c r="I30" s="50"/>
      <c r="K30" s="51" t="s">
        <v>205</v>
      </c>
      <c r="L30" s="52"/>
      <c r="M30" s="52"/>
      <c r="N30" s="52"/>
      <c r="O30" s="52"/>
      <c r="P30" s="314">
        <v>0</v>
      </c>
      <c r="Q30" s="314"/>
      <c r="R30" s="314"/>
      <c r="S30" s="314"/>
      <c r="T30" s="314"/>
      <c r="U30" s="49">
        <v>16</v>
      </c>
      <c r="V30" s="302" t="s">
        <v>206</v>
      </c>
      <c r="W30" s="302"/>
      <c r="X30" s="302"/>
      <c r="Y30" s="302"/>
      <c r="Z30" s="44" t="s">
        <v>169</v>
      </c>
      <c r="AA30" s="45">
        <v>0</v>
      </c>
    </row>
    <row r="31" spans="1:27" ht="12.95" customHeight="1">
      <c r="A31" s="280"/>
      <c r="B31" s="53"/>
      <c r="C31" s="50"/>
      <c r="D31" s="50"/>
      <c r="E31" s="50"/>
      <c r="F31" s="50"/>
      <c r="G31" s="50"/>
      <c r="H31" s="50"/>
      <c r="I31" s="50"/>
      <c r="K31" s="51" t="s">
        <v>207</v>
      </c>
      <c r="L31" s="38"/>
      <c r="M31" s="38"/>
      <c r="N31" s="38"/>
      <c r="O31" s="38"/>
      <c r="P31" s="315">
        <v>0</v>
      </c>
      <c r="Q31" s="315"/>
      <c r="R31" s="315"/>
      <c r="S31" s="315"/>
      <c r="T31" s="315"/>
      <c r="U31" s="49">
        <v>17</v>
      </c>
      <c r="V31" s="302" t="s">
        <v>208</v>
      </c>
      <c r="W31" s="302"/>
      <c r="X31" s="302"/>
      <c r="Y31" s="302"/>
      <c r="Z31" s="44" t="s">
        <v>169</v>
      </c>
      <c r="AA31" s="45">
        <v>0</v>
      </c>
    </row>
    <row r="32" spans="1:27" ht="12.95" customHeight="1">
      <c r="A32" s="280"/>
      <c r="B32" s="50"/>
      <c r="C32" s="50"/>
      <c r="D32" s="50"/>
      <c r="E32" s="50"/>
      <c r="F32" s="50"/>
      <c r="G32" s="50"/>
      <c r="H32" s="50"/>
      <c r="I32" s="50"/>
      <c r="K32" s="51" t="s">
        <v>209</v>
      </c>
      <c r="L32" s="35"/>
      <c r="M32" s="35"/>
      <c r="N32" s="35"/>
      <c r="O32" s="38" t="s">
        <v>210</v>
      </c>
      <c r="P32" s="315">
        <f>'Bill CSS'!D22</f>
        <v>32333</v>
      </c>
      <c r="Q32" s="315"/>
      <c r="R32" s="315"/>
      <c r="S32" s="315"/>
      <c r="T32" s="315"/>
      <c r="U32" s="49">
        <v>18</v>
      </c>
      <c r="V32" s="302" t="s">
        <v>211</v>
      </c>
      <c r="W32" s="302"/>
      <c r="X32" s="302"/>
      <c r="Y32" s="302"/>
      <c r="Z32" s="44" t="s">
        <v>169</v>
      </c>
      <c r="AA32" s="45">
        <v>0</v>
      </c>
    </row>
    <row r="33" spans="1:27" ht="12.95" customHeight="1">
      <c r="A33" s="280"/>
      <c r="B33" s="50"/>
      <c r="C33" s="50"/>
      <c r="D33" s="50"/>
      <c r="E33" s="50"/>
      <c r="F33" s="50"/>
      <c r="G33" s="50"/>
      <c r="H33" s="50"/>
      <c r="I33" s="50"/>
      <c r="K33" s="51" t="s">
        <v>212</v>
      </c>
      <c r="L33" s="35"/>
      <c r="M33" s="35"/>
      <c r="N33" s="35"/>
      <c r="O33" s="38" t="s">
        <v>210</v>
      </c>
      <c r="P33" s="315">
        <v>0</v>
      </c>
      <c r="Q33" s="315"/>
      <c r="R33" s="315"/>
      <c r="S33" s="315"/>
      <c r="T33" s="315"/>
      <c r="U33" s="49">
        <v>19</v>
      </c>
      <c r="V33" s="302" t="s">
        <v>213</v>
      </c>
      <c r="W33" s="302"/>
      <c r="X33" s="302"/>
      <c r="Y33" s="302"/>
      <c r="Z33" s="44" t="s">
        <v>169</v>
      </c>
      <c r="AA33" s="45">
        <v>0</v>
      </c>
    </row>
    <row r="34" spans="1:27" ht="12.95" customHeight="1">
      <c r="A34" s="280"/>
      <c r="B34" s="50"/>
      <c r="C34" s="50"/>
      <c r="D34" s="50"/>
      <c r="E34" s="50"/>
      <c r="F34" s="50"/>
      <c r="G34" s="50"/>
      <c r="H34" s="50"/>
      <c r="I34" s="50"/>
      <c r="K34" s="51" t="s">
        <v>214</v>
      </c>
      <c r="L34" s="35"/>
      <c r="M34" s="35"/>
      <c r="N34" s="35"/>
      <c r="O34" s="38" t="s">
        <v>210</v>
      </c>
      <c r="P34" s="315">
        <v>0</v>
      </c>
      <c r="Q34" s="315"/>
      <c r="R34" s="315"/>
      <c r="S34" s="315"/>
      <c r="T34" s="315"/>
      <c r="U34" s="49">
        <v>20</v>
      </c>
      <c r="V34" s="302" t="s">
        <v>215</v>
      </c>
      <c r="W34" s="302"/>
      <c r="X34" s="302"/>
      <c r="Y34" s="302"/>
      <c r="Z34" s="44" t="s">
        <v>169</v>
      </c>
      <c r="AA34" s="45">
        <v>0</v>
      </c>
    </row>
    <row r="35" spans="1:27" ht="12.95" customHeight="1">
      <c r="A35" s="280"/>
      <c r="B35" s="54"/>
      <c r="K35" s="51" t="s">
        <v>216</v>
      </c>
      <c r="L35" s="35"/>
      <c r="M35" s="35"/>
      <c r="N35" s="35"/>
      <c r="O35" s="38" t="s">
        <v>210</v>
      </c>
      <c r="P35" s="315">
        <v>0</v>
      </c>
      <c r="Q35" s="315"/>
      <c r="R35" s="315"/>
      <c r="S35" s="315"/>
      <c r="T35" s="315"/>
      <c r="U35" s="49">
        <v>21</v>
      </c>
      <c r="V35" s="302" t="s">
        <v>217</v>
      </c>
      <c r="W35" s="302"/>
      <c r="X35" s="302"/>
      <c r="Y35" s="302"/>
      <c r="Z35" s="44" t="s">
        <v>169</v>
      </c>
      <c r="AA35" s="45">
        <f>'Bill CSS'!F22</f>
        <v>1913</v>
      </c>
    </row>
    <row r="36" spans="1:27" ht="12.95" customHeight="1">
      <c r="A36" s="280"/>
      <c r="B36" s="54"/>
      <c r="H36" s="17" t="s">
        <v>157</v>
      </c>
      <c r="K36" s="51" t="s">
        <v>218</v>
      </c>
      <c r="L36" s="35"/>
      <c r="M36" s="35"/>
      <c r="N36" s="35"/>
      <c r="O36" s="38" t="s">
        <v>210</v>
      </c>
      <c r="P36" s="315">
        <v>0</v>
      </c>
      <c r="Q36" s="315"/>
      <c r="R36" s="315"/>
      <c r="S36" s="315"/>
      <c r="T36" s="315"/>
      <c r="U36" s="49">
        <v>22</v>
      </c>
      <c r="V36" s="302" t="s">
        <v>219</v>
      </c>
      <c r="W36" s="302"/>
      <c r="X36" s="302"/>
      <c r="Y36" s="302"/>
      <c r="Z36" s="44" t="s">
        <v>169</v>
      </c>
      <c r="AA36" s="45">
        <v>0</v>
      </c>
    </row>
    <row r="37" spans="1:27" ht="12.95" customHeight="1">
      <c r="A37" s="280"/>
      <c r="B37" s="317" t="s">
        <v>220</v>
      </c>
      <c r="C37" s="317"/>
      <c r="D37" s="317"/>
      <c r="E37" s="317"/>
      <c r="F37" s="317"/>
      <c r="G37" s="317"/>
      <c r="H37" s="317"/>
      <c r="I37" s="317"/>
      <c r="K37" s="51" t="s">
        <v>221</v>
      </c>
      <c r="L37" s="35"/>
      <c r="M37" s="35"/>
      <c r="N37" s="35"/>
      <c r="O37" s="38" t="s">
        <v>210</v>
      </c>
      <c r="P37" s="315">
        <v>0</v>
      </c>
      <c r="Q37" s="315"/>
      <c r="R37" s="315"/>
      <c r="S37" s="315"/>
      <c r="T37" s="315"/>
      <c r="U37" s="318" t="s">
        <v>222</v>
      </c>
      <c r="V37" s="318"/>
      <c r="W37" s="318"/>
      <c r="X37" s="318"/>
      <c r="Y37" s="55"/>
      <c r="Z37" s="44" t="s">
        <v>169</v>
      </c>
      <c r="AA37" s="45">
        <f>SUM(AA14:AA36)</f>
        <v>1913</v>
      </c>
    </row>
    <row r="38" spans="1:27" ht="12.95" customHeight="1">
      <c r="B38" s="316" t="s">
        <v>223</v>
      </c>
      <c r="C38" s="316"/>
      <c r="D38" s="316"/>
      <c r="E38" s="316"/>
      <c r="F38" s="316"/>
      <c r="G38" s="316"/>
      <c r="H38" s="316"/>
      <c r="I38" s="316"/>
      <c r="K38" s="51" t="s">
        <v>224</v>
      </c>
      <c r="L38" s="35"/>
      <c r="M38" s="35"/>
      <c r="N38" s="35"/>
      <c r="O38" s="38" t="s">
        <v>210</v>
      </c>
      <c r="P38" s="315">
        <f>SUM(P30:P37)</f>
        <v>32333</v>
      </c>
      <c r="Q38" s="315"/>
      <c r="R38" s="315"/>
      <c r="S38" s="315"/>
      <c r="T38" s="315"/>
      <c r="U38" s="56"/>
      <c r="V38" s="57"/>
      <c r="W38" s="57"/>
      <c r="X38" s="57"/>
      <c r="Y38" s="58"/>
      <c r="Z38" s="57"/>
      <c r="AA38" s="59"/>
    </row>
    <row r="39" spans="1:27" ht="12.95" customHeight="1">
      <c r="K39" s="51" t="s">
        <v>225</v>
      </c>
      <c r="L39" s="38"/>
      <c r="M39" s="38"/>
      <c r="N39" s="35"/>
      <c r="O39" s="38" t="s">
        <v>210</v>
      </c>
      <c r="P39" s="322">
        <f>(AA37)</f>
        <v>1913</v>
      </c>
      <c r="Q39" s="322"/>
      <c r="R39" s="322"/>
      <c r="S39" s="322"/>
      <c r="T39" s="322"/>
      <c r="U39" s="323" t="s">
        <v>226</v>
      </c>
      <c r="V39" s="323"/>
      <c r="W39" s="323"/>
      <c r="X39" s="323"/>
      <c r="Y39" s="323"/>
      <c r="Z39" s="61" t="s">
        <v>169</v>
      </c>
      <c r="AA39" s="46"/>
    </row>
    <row r="40" spans="1:27" ht="12.95" customHeight="1">
      <c r="K40" s="62" t="s">
        <v>227</v>
      </c>
      <c r="L40" s="63"/>
      <c r="M40" s="63"/>
      <c r="N40" s="64"/>
      <c r="O40" s="65" t="s">
        <v>210</v>
      </c>
      <c r="P40" s="324">
        <f>SUM(P38-P39)</f>
        <v>30420</v>
      </c>
      <c r="Q40" s="324"/>
      <c r="R40" s="324"/>
      <c r="S40" s="324"/>
      <c r="T40" s="324"/>
      <c r="U40" s="60"/>
      <c r="V40" s="31"/>
      <c r="W40" s="31"/>
      <c r="X40" s="31"/>
      <c r="Y40" s="31"/>
      <c r="Z40" s="31"/>
      <c r="AA40" s="46"/>
    </row>
    <row r="41" spans="1:27" ht="14.25" customHeight="1">
      <c r="K41" s="51" t="s">
        <v>228</v>
      </c>
      <c r="L41" s="35"/>
      <c r="M41" s="35"/>
      <c r="N41" s="35"/>
      <c r="O41" s="35"/>
      <c r="P41" s="35"/>
      <c r="Q41" s="38"/>
      <c r="R41" s="38"/>
      <c r="S41" s="35"/>
      <c r="T41" s="35"/>
      <c r="U41" s="60"/>
      <c r="V41" s="31"/>
      <c r="W41" s="31"/>
      <c r="X41" s="38"/>
      <c r="Y41" s="38"/>
      <c r="Z41" s="38"/>
      <c r="AA41" s="46"/>
    </row>
    <row r="42" spans="1:27" ht="13.5" customHeight="1">
      <c r="K42" s="325" t="str">
        <f>Numbers!B13</f>
        <v>(Thirty Thousand Four Hundred and Twenty rupees only)</v>
      </c>
      <c r="L42" s="325"/>
      <c r="M42" s="325"/>
      <c r="N42" s="325"/>
      <c r="O42" s="325"/>
      <c r="P42" s="325"/>
      <c r="Q42" s="325"/>
      <c r="R42" s="325"/>
      <c r="S42" s="325"/>
      <c r="T42" s="325"/>
      <c r="U42" s="66"/>
      <c r="V42" s="67"/>
      <c r="W42" s="67"/>
      <c r="X42" s="68"/>
      <c r="Y42" s="67"/>
      <c r="Z42" s="67"/>
      <c r="AA42" s="69"/>
    </row>
    <row r="43" spans="1:27" ht="20.45" customHeight="1">
      <c r="K43" s="32"/>
      <c r="L43" s="32"/>
      <c r="M43" s="70"/>
      <c r="N43" s="70"/>
      <c r="O43" s="70"/>
      <c r="P43" s="70"/>
      <c r="Q43" s="70"/>
      <c r="R43" s="70"/>
      <c r="S43" s="70"/>
      <c r="T43" s="70"/>
      <c r="U43" s="38"/>
      <c r="V43" s="38"/>
      <c r="W43" s="38"/>
      <c r="X43" s="38"/>
      <c r="Y43" s="38"/>
      <c r="Z43" s="38"/>
      <c r="AA43" s="38"/>
    </row>
    <row r="44" spans="1:27">
      <c r="K44" s="39"/>
      <c r="L44" s="70"/>
      <c r="M44" s="70"/>
      <c r="N44" s="70"/>
      <c r="O44" s="70"/>
      <c r="P44" s="70"/>
      <c r="Q44" s="70"/>
      <c r="R44" s="70"/>
      <c r="S44" s="70"/>
      <c r="T44" s="70"/>
      <c r="U44" s="38"/>
      <c r="V44" s="38"/>
      <c r="W44" s="326" t="s">
        <v>229</v>
      </c>
      <c r="X44" s="326"/>
      <c r="Y44" s="326"/>
      <c r="Z44" s="326"/>
      <c r="AA44" s="38"/>
    </row>
    <row r="45" spans="1:27">
      <c r="K45" s="321" t="s">
        <v>230</v>
      </c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71"/>
    </row>
    <row r="46" spans="1:27" ht="17.25" customHeight="1">
      <c r="K46" s="64" t="s">
        <v>231</v>
      </c>
      <c r="L46" s="64"/>
      <c r="M46" s="63"/>
      <c r="N46" s="64"/>
      <c r="O46" s="30" t="s">
        <v>232</v>
      </c>
      <c r="P46" s="30"/>
      <c r="Q46" s="30"/>
      <c r="R46" s="64"/>
      <c r="S46" s="64"/>
      <c r="T46" s="64"/>
      <c r="U46" s="64"/>
      <c r="V46" s="64"/>
      <c r="W46" s="64"/>
      <c r="X46" s="64"/>
      <c r="Y46" s="64"/>
      <c r="Z46" s="64"/>
      <c r="AA46" s="63"/>
    </row>
    <row r="47" spans="1:27" ht="17.25" customHeight="1">
      <c r="K47" s="319" t="s">
        <v>233</v>
      </c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63"/>
    </row>
    <row r="48" spans="1:27" ht="17.25" customHeight="1">
      <c r="K48" s="320" t="s">
        <v>234</v>
      </c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"/>
    </row>
    <row r="49" spans="11:27" ht="13.5" customHeight="1">
      <c r="K49" s="32" t="s">
        <v>235</v>
      </c>
      <c r="L49" s="32"/>
      <c r="M49" s="32"/>
      <c r="N49" s="30" t="s">
        <v>236</v>
      </c>
      <c r="O49" s="32"/>
      <c r="P49" s="32"/>
      <c r="Q49" s="32"/>
      <c r="R49" s="30"/>
      <c r="S49" s="30"/>
      <c r="T49" s="30"/>
      <c r="U49" s="32"/>
      <c r="V49" s="32"/>
      <c r="W49" s="32"/>
      <c r="X49" s="32"/>
      <c r="Y49" s="32"/>
      <c r="Z49" s="30"/>
      <c r="AA49" s="32"/>
    </row>
    <row r="50" spans="11:27" ht="6.2" customHeight="1">
      <c r="K50" s="33"/>
      <c r="L50" s="33"/>
      <c r="M50" s="33"/>
      <c r="N50" s="33"/>
      <c r="O50" s="33"/>
      <c r="P50" s="32"/>
      <c r="Q50" s="32"/>
      <c r="R50" s="30"/>
      <c r="S50" s="30"/>
      <c r="T50" s="30"/>
      <c r="U50" s="33"/>
      <c r="V50" s="33"/>
      <c r="W50" s="33"/>
      <c r="X50" s="33"/>
      <c r="Y50" s="33"/>
      <c r="Z50" s="33"/>
      <c r="AA50" s="32"/>
    </row>
    <row r="51" spans="11:27" ht="13.5" customHeight="1">
      <c r="K51" s="30" t="s">
        <v>237</v>
      </c>
      <c r="L51" s="32"/>
      <c r="M51" s="30"/>
      <c r="N51" s="30" t="s">
        <v>238</v>
      </c>
      <c r="O51" s="30"/>
      <c r="P51" s="32"/>
      <c r="Q51" s="32"/>
      <c r="R51" s="30"/>
      <c r="S51" s="30"/>
      <c r="T51" s="32"/>
      <c r="U51" s="32"/>
      <c r="V51" s="32"/>
      <c r="W51" s="32"/>
      <c r="X51" s="32"/>
      <c r="Y51" s="32"/>
      <c r="Z51" s="30"/>
      <c r="AA51" s="32"/>
    </row>
    <row r="52" spans="11:27" ht="9.9499999999999993" customHeight="1">
      <c r="K52" s="33"/>
      <c r="L52" s="33"/>
      <c r="M52" s="33"/>
      <c r="N52" s="33"/>
      <c r="O52" s="33"/>
      <c r="P52" s="32"/>
      <c r="Q52" s="32"/>
      <c r="R52" s="30"/>
      <c r="S52" s="30"/>
      <c r="T52" s="30"/>
      <c r="U52" s="30"/>
      <c r="V52" s="30"/>
      <c r="W52" s="30"/>
      <c r="X52" s="30"/>
      <c r="Y52" s="30"/>
      <c r="Z52" s="30"/>
      <c r="AA52" s="32"/>
    </row>
    <row r="53" spans="11:27">
      <c r="K53" s="72"/>
      <c r="L53" s="72"/>
      <c r="M53" s="72"/>
      <c r="N53" s="72"/>
      <c r="O53" s="72"/>
      <c r="P53" s="72"/>
      <c r="Q53" s="72"/>
      <c r="R53" s="72"/>
      <c r="S53" s="321" t="s">
        <v>239</v>
      </c>
      <c r="T53" s="321"/>
      <c r="U53" s="321"/>
      <c r="V53" s="321"/>
      <c r="W53" s="321"/>
      <c r="X53" s="321"/>
      <c r="Y53" s="321"/>
      <c r="Z53" s="321"/>
      <c r="AA53" s="71"/>
    </row>
  </sheetData>
  <sheetProtection password="DCF0" sheet="1" objects="1" scenarios="1"/>
  <mergeCells count="94">
    <mergeCell ref="K47:Z47"/>
    <mergeCell ref="K48:Z48"/>
    <mergeCell ref="S53:Z53"/>
    <mergeCell ref="P39:T39"/>
    <mergeCell ref="U39:Y39"/>
    <mergeCell ref="P40:T40"/>
    <mergeCell ref="K42:T42"/>
    <mergeCell ref="W44:Z44"/>
    <mergeCell ref="K45:Z45"/>
    <mergeCell ref="B38:I38"/>
    <mergeCell ref="P38:T38"/>
    <mergeCell ref="P33:T33"/>
    <mergeCell ref="V33:Y33"/>
    <mergeCell ref="P34:T34"/>
    <mergeCell ref="V34:Y34"/>
    <mergeCell ref="P35:T35"/>
    <mergeCell ref="V35:Y35"/>
    <mergeCell ref="P36:T36"/>
    <mergeCell ref="V36:Y36"/>
    <mergeCell ref="B37:I37"/>
    <mergeCell ref="P37:T37"/>
    <mergeCell ref="U37:X37"/>
    <mergeCell ref="P30:T30"/>
    <mergeCell ref="V30:Y30"/>
    <mergeCell ref="P31:T31"/>
    <mergeCell ref="V31:Y31"/>
    <mergeCell ref="P32:T32"/>
    <mergeCell ref="V32:Y32"/>
    <mergeCell ref="V26:Y26"/>
    <mergeCell ref="V27:Y27"/>
    <mergeCell ref="K28:O29"/>
    <mergeCell ref="P28:P29"/>
    <mergeCell ref="Q28:Q29"/>
    <mergeCell ref="R28:R29"/>
    <mergeCell ref="S28:S29"/>
    <mergeCell ref="V28:Y28"/>
    <mergeCell ref="V29:Y29"/>
    <mergeCell ref="K26:M27"/>
    <mergeCell ref="N26:N27"/>
    <mergeCell ref="O26:R27"/>
    <mergeCell ref="S26:S27"/>
    <mergeCell ref="T26:T27"/>
    <mergeCell ref="V23:Y23"/>
    <mergeCell ref="P24:T24"/>
    <mergeCell ref="V24:Y24"/>
    <mergeCell ref="B25:I25"/>
    <mergeCell ref="V25:Y25"/>
    <mergeCell ref="K20:L20"/>
    <mergeCell ref="P20:T20"/>
    <mergeCell ref="V20:Y20"/>
    <mergeCell ref="V21:Y21"/>
    <mergeCell ref="K22:L22"/>
    <mergeCell ref="P22:T22"/>
    <mergeCell ref="V22:Y22"/>
    <mergeCell ref="K16:L16"/>
    <mergeCell ref="O16:T16"/>
    <mergeCell ref="V16:Y16"/>
    <mergeCell ref="V17:Y17"/>
    <mergeCell ref="P18:T19"/>
    <mergeCell ref="V18:Y18"/>
    <mergeCell ref="V19:Y19"/>
    <mergeCell ref="N10:S10"/>
    <mergeCell ref="T10:U10"/>
    <mergeCell ref="V10:AA10"/>
    <mergeCell ref="N11:S11"/>
    <mergeCell ref="B14:C15"/>
    <mergeCell ref="D14:I15"/>
    <mergeCell ref="K14:L14"/>
    <mergeCell ref="Q14:T14"/>
    <mergeCell ref="V14:Y14"/>
    <mergeCell ref="V15:Y15"/>
    <mergeCell ref="V7:AA7"/>
    <mergeCell ref="K8:M9"/>
    <mergeCell ref="N8:S9"/>
    <mergeCell ref="T8:U8"/>
    <mergeCell ref="V8:AA8"/>
    <mergeCell ref="T9:U9"/>
    <mergeCell ref="V9:AA9"/>
    <mergeCell ref="A1:A37"/>
    <mergeCell ref="B1:I1"/>
    <mergeCell ref="K1:AA1"/>
    <mergeCell ref="K2:AA2"/>
    <mergeCell ref="K3:AA3"/>
    <mergeCell ref="K4:M5"/>
    <mergeCell ref="O4:P4"/>
    <mergeCell ref="R4:U4"/>
    <mergeCell ref="X4:AA4"/>
    <mergeCell ref="N6:Q6"/>
    <mergeCell ref="B12:D13"/>
    <mergeCell ref="E12:I13"/>
    <mergeCell ref="T6:U6"/>
    <mergeCell ref="V6:AA6"/>
    <mergeCell ref="N7:R7"/>
    <mergeCell ref="T7:U7"/>
  </mergeCells>
  <printOptions horizontalCentered="1" verticalCentered="1"/>
  <pageMargins left="0.25" right="0.25" top="0.1900990099009901" bottom="0.26930693069306932" header="0.51180555555555551" footer="0.3"/>
  <pageSetup paperSize="9" scale="80" firstPageNumber="0" orientation="landscape" horizontalDpi="300" verticalDpi="300" r:id="rId1"/>
  <headerFooter alignWithMargins="0">
    <oddFooter>&amp;L&amp;"-,Italic"&amp;9www.naabadi.in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1:AG42"/>
  <sheetViews>
    <sheetView view="pageBreakPreview" topLeftCell="B7" zoomScaleSheetLayoutView="100" workbookViewId="0">
      <selection activeCell="M20" sqref="M20"/>
    </sheetView>
  </sheetViews>
  <sheetFormatPr defaultRowHeight="12.75"/>
  <cols>
    <col min="1" max="1" width="0" style="90" hidden="1" customWidth="1"/>
    <col min="2" max="3" width="7.42578125" style="90" customWidth="1"/>
    <col min="4" max="4" width="9.140625" style="90"/>
    <col min="5" max="5" width="5.28515625" style="90" customWidth="1"/>
    <col min="6" max="6" width="4.85546875" style="90" customWidth="1"/>
    <col min="7" max="7" width="7.28515625" style="90" customWidth="1"/>
    <col min="8" max="8" width="4.7109375" style="90" customWidth="1"/>
    <col min="9" max="9" width="3.7109375" style="90" customWidth="1"/>
    <col min="10" max="10" width="3" style="90" customWidth="1"/>
    <col min="11" max="11" width="2.28515625" style="90" customWidth="1"/>
    <col min="12" max="12" width="3.140625" style="90" customWidth="1"/>
    <col min="13" max="13" width="3.85546875" style="90" customWidth="1"/>
    <col min="14" max="14" width="2.85546875" style="90" customWidth="1"/>
    <col min="15" max="15" width="5.85546875" style="90" customWidth="1"/>
    <col min="16" max="16" width="10.28515625" style="90" customWidth="1"/>
    <col min="17" max="17" width="7.28515625" style="90" customWidth="1"/>
    <col min="18" max="18" width="3.85546875" style="90" customWidth="1"/>
    <col min="19" max="19" width="3" style="90" customWidth="1"/>
    <col min="20" max="20" width="3.140625" style="90" customWidth="1"/>
    <col min="21" max="21" width="3.28515625" style="90" customWidth="1"/>
    <col min="22" max="22" width="2.42578125" style="90" customWidth="1"/>
    <col min="23" max="23" width="3.7109375" style="90" customWidth="1"/>
    <col min="24" max="24" width="3.140625" style="90" customWidth="1"/>
    <col min="25" max="25" width="8" style="90" customWidth="1"/>
    <col min="26" max="26" width="3.5703125" style="90" customWidth="1"/>
    <col min="27" max="27" width="3" style="90" customWidth="1"/>
    <col min="28" max="28" width="3.140625" style="90" customWidth="1"/>
    <col min="29" max="30" width="2.7109375" style="90" customWidth="1"/>
    <col min="31" max="32" width="4.140625" style="90" customWidth="1"/>
    <col min="33" max="33" width="3.42578125" style="90" customWidth="1"/>
    <col min="34" max="16384" width="9.140625" style="90"/>
  </cols>
  <sheetData>
    <row r="1" spans="2:33" s="91" customFormat="1" ht="18.75" customHeight="1">
      <c r="B1" s="321" t="s">
        <v>247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92"/>
      <c r="O1" s="92"/>
      <c r="P1" s="321" t="s">
        <v>248</v>
      </c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93"/>
    </row>
    <row r="2" spans="2:33" s="91" customFormat="1" ht="21" customHeight="1">
      <c r="B2" s="321" t="s">
        <v>249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92"/>
      <c r="O2" s="92"/>
      <c r="P2" s="321" t="s">
        <v>250</v>
      </c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93"/>
    </row>
    <row r="3" spans="2:33" s="91" customFormat="1" ht="19.5" customHeight="1">
      <c r="B3" s="321" t="s">
        <v>251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3"/>
    </row>
    <row r="4" spans="2:33" ht="1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 t="s">
        <v>252</v>
      </c>
      <c r="Q4" s="327" t="str">
        <f>I5</f>
        <v>5110</v>
      </c>
      <c r="R4" s="327"/>
      <c r="S4" s="327"/>
      <c r="T4" s="327"/>
      <c r="U4" s="327"/>
      <c r="V4" s="96"/>
      <c r="W4" s="97" t="s">
        <v>253</v>
      </c>
      <c r="X4" s="57"/>
      <c r="Y4" s="57"/>
      <c r="Z4" s="57"/>
      <c r="AA4" s="57"/>
      <c r="AB4" s="57"/>
      <c r="AC4" s="57"/>
      <c r="AD4" s="57"/>
      <c r="AE4" s="57"/>
      <c r="AF4" s="98"/>
      <c r="AG4" s="1"/>
    </row>
    <row r="5" spans="2:33" ht="18.75" customHeight="1">
      <c r="B5" s="32" t="s">
        <v>254</v>
      </c>
      <c r="C5" s="94"/>
      <c r="D5" s="329">
        <f>DATA!F4</f>
        <v>5110308014</v>
      </c>
      <c r="E5" s="329"/>
      <c r="F5" s="30" t="s">
        <v>255</v>
      </c>
      <c r="G5" s="94"/>
      <c r="H5" s="94"/>
      <c r="I5" s="329" t="str">
        <f>LEFT(D5,4)</f>
        <v>5110</v>
      </c>
      <c r="J5" s="329"/>
      <c r="K5" s="329"/>
      <c r="L5" s="329"/>
      <c r="M5" s="94"/>
      <c r="N5" s="94"/>
      <c r="O5" s="94"/>
      <c r="P5" s="95"/>
      <c r="Q5" s="99"/>
      <c r="R5" s="100"/>
      <c r="S5" s="100"/>
      <c r="T5" s="100"/>
      <c r="U5" s="101"/>
      <c r="V5" s="96"/>
      <c r="W5" s="102"/>
      <c r="X5" s="31"/>
      <c r="Y5" s="57"/>
      <c r="Z5" s="57"/>
      <c r="AA5" s="57"/>
      <c r="AB5" s="57"/>
      <c r="AC5" s="57"/>
      <c r="AD5" s="57"/>
      <c r="AE5" s="57"/>
      <c r="AF5" s="103"/>
      <c r="AG5" s="1"/>
    </row>
    <row r="6" spans="2:33" s="104" customFormat="1" ht="15.75" customHeight="1">
      <c r="B6" s="32" t="s">
        <v>256</v>
      </c>
      <c r="C6" s="32"/>
      <c r="D6" s="330" t="str">
        <f>DATA!C4</f>
        <v>Head Master</v>
      </c>
      <c r="E6" s="330"/>
      <c r="F6" s="32" t="s">
        <v>257</v>
      </c>
      <c r="G6" s="32"/>
      <c r="I6" s="330" t="str">
        <f>DATA!F5</f>
        <v>STO NANDIGAMA</v>
      </c>
      <c r="J6" s="330"/>
      <c r="K6" s="330"/>
      <c r="L6" s="330"/>
      <c r="M6" s="330"/>
      <c r="N6" s="32"/>
      <c r="O6" s="32"/>
      <c r="P6" s="105" t="s">
        <v>258</v>
      </c>
      <c r="Q6" s="331" t="str">
        <f>I6</f>
        <v>STO NANDIGAMA</v>
      </c>
      <c r="R6" s="331"/>
      <c r="S6" s="331"/>
      <c r="T6" s="331"/>
      <c r="U6" s="331"/>
      <c r="V6" s="40"/>
      <c r="W6" s="332" t="s">
        <v>259</v>
      </c>
      <c r="X6" s="332"/>
      <c r="Y6" s="292"/>
      <c r="Z6" s="292"/>
      <c r="AA6" s="292"/>
      <c r="AB6" s="292"/>
      <c r="AC6" s="292"/>
      <c r="AD6" s="292"/>
      <c r="AE6" s="292"/>
      <c r="AF6" s="106"/>
      <c r="AG6" s="107"/>
    </row>
    <row r="7" spans="2:33" s="104" customFormat="1" ht="8.25" customHeight="1">
      <c r="B7" s="32"/>
      <c r="C7" s="32"/>
      <c r="D7" s="333"/>
      <c r="E7" s="333"/>
      <c r="F7" s="333"/>
      <c r="G7" s="32"/>
      <c r="H7" s="32"/>
      <c r="I7" s="32"/>
      <c r="J7" s="32"/>
      <c r="K7" s="32"/>
      <c r="L7" s="32"/>
      <c r="M7" s="32"/>
      <c r="N7" s="32"/>
      <c r="O7" s="32"/>
      <c r="P7" s="40"/>
      <c r="Q7" s="38"/>
      <c r="R7" s="38"/>
      <c r="S7" s="38"/>
      <c r="T7" s="38"/>
      <c r="U7" s="38"/>
      <c r="V7" s="40"/>
      <c r="W7" s="332"/>
      <c r="X7" s="332"/>
      <c r="Y7" s="292"/>
      <c r="Z7" s="292"/>
      <c r="AA7" s="292"/>
      <c r="AB7" s="292"/>
      <c r="AC7" s="292"/>
      <c r="AD7" s="292"/>
      <c r="AE7" s="292"/>
      <c r="AF7" s="106"/>
      <c r="AG7" s="107"/>
    </row>
    <row r="8" spans="2:33" s="104" customFormat="1" ht="21" customHeight="1">
      <c r="B8" s="32" t="s">
        <v>260</v>
      </c>
      <c r="C8" s="32"/>
      <c r="D8" s="33"/>
      <c r="E8" s="33"/>
      <c r="F8" s="33"/>
      <c r="G8" s="32"/>
      <c r="H8" s="32"/>
      <c r="I8" s="32"/>
      <c r="J8" s="32"/>
      <c r="K8" s="32"/>
      <c r="L8" s="32"/>
      <c r="M8" s="32"/>
      <c r="N8" s="32"/>
      <c r="O8" s="32"/>
      <c r="P8" s="40" t="s">
        <v>2</v>
      </c>
      <c r="Q8" s="329">
        <f>D5</f>
        <v>5110308014</v>
      </c>
      <c r="R8" s="329"/>
      <c r="S8" s="329"/>
      <c r="T8" s="329"/>
      <c r="U8" s="329"/>
      <c r="V8" s="40"/>
      <c r="W8" s="108"/>
      <c r="X8" s="109"/>
      <c r="Y8" s="109"/>
      <c r="Z8" s="109"/>
      <c r="AA8" s="109"/>
      <c r="AB8" s="109"/>
      <c r="AC8" s="109"/>
      <c r="AD8" s="109"/>
      <c r="AE8" s="109"/>
      <c r="AF8" s="65"/>
      <c r="AG8" s="107"/>
    </row>
    <row r="9" spans="2:33" s="104" customFormat="1" ht="20.100000000000001" customHeight="1">
      <c r="B9" s="32" t="s">
        <v>261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0" t="s">
        <v>262</v>
      </c>
      <c r="Q9" s="30"/>
      <c r="R9" s="328" t="str">
        <f>D6</f>
        <v>Head Master</v>
      </c>
      <c r="S9" s="328"/>
      <c r="T9" s="328"/>
      <c r="U9" s="328"/>
      <c r="V9" s="328"/>
      <c r="W9" s="30" t="s">
        <v>263</v>
      </c>
      <c r="X9" s="35"/>
      <c r="Y9" s="35"/>
      <c r="Z9" s="334" t="str">
        <f>DATA!C5</f>
        <v>Z PH School,Rudravaram</v>
      </c>
      <c r="AA9" s="334"/>
      <c r="AB9" s="334"/>
      <c r="AC9" s="334"/>
      <c r="AD9" s="334"/>
      <c r="AE9" s="334"/>
      <c r="AF9" s="334"/>
      <c r="AG9" s="110"/>
    </row>
    <row r="10" spans="2:33" s="104" customFormat="1" ht="12" customHeight="1">
      <c r="B10" s="32" t="str">
        <f>DATA!H5</f>
        <v>SBI NANDIGAMA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8"/>
      <c r="AB10" s="328"/>
      <c r="AC10" s="328"/>
      <c r="AD10" s="328"/>
      <c r="AE10" s="328"/>
      <c r="AF10" s="328"/>
    </row>
    <row r="11" spans="2:33" s="104" customFormat="1" ht="14.25" customHeight="1">
      <c r="B11" s="336"/>
      <c r="C11" s="336"/>
      <c r="D11" s="33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 t="s">
        <v>264</v>
      </c>
      <c r="Q11" s="32"/>
      <c r="R11" s="32"/>
      <c r="S11" s="337">
        <f>DATA!H4</f>
        <v>882</v>
      </c>
      <c r="T11" s="337"/>
      <c r="U11" s="337"/>
      <c r="V11" s="34"/>
      <c r="W11" s="30" t="s">
        <v>265</v>
      </c>
      <c r="X11" s="30"/>
      <c r="Y11" s="33"/>
      <c r="Z11" s="334" t="str">
        <f>DATA!H5</f>
        <v>SBI NANDIGAMA</v>
      </c>
      <c r="AA11" s="334"/>
      <c r="AB11" s="334"/>
      <c r="AC11" s="334"/>
      <c r="AD11" s="334"/>
      <c r="AE11" s="334"/>
      <c r="AF11" s="334"/>
      <c r="AG11" s="107"/>
    </row>
    <row r="12" spans="2:33" s="104" customFormat="1" ht="13.5" customHeight="1">
      <c r="N12" s="32"/>
      <c r="O12" s="32"/>
      <c r="P12" s="32"/>
      <c r="Q12" s="32"/>
      <c r="R12" s="32"/>
      <c r="S12" s="34"/>
      <c r="T12" s="34"/>
      <c r="U12" s="34"/>
      <c r="V12" s="34"/>
      <c r="W12" s="32"/>
      <c r="X12" s="32"/>
      <c r="Y12" s="32"/>
      <c r="Z12" s="334"/>
      <c r="AA12" s="334"/>
      <c r="AB12" s="334"/>
      <c r="AC12" s="334"/>
      <c r="AD12" s="334"/>
      <c r="AE12" s="334"/>
      <c r="AF12" s="334"/>
      <c r="AG12" s="107"/>
    </row>
    <row r="13" spans="2:33" s="104" customFormat="1" ht="18" customHeight="1">
      <c r="B13" s="111" t="s">
        <v>266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0"/>
      <c r="O13" s="38"/>
      <c r="P13" s="32" t="s">
        <v>267</v>
      </c>
      <c r="Q13" s="32"/>
      <c r="R13" s="188">
        <v>8</v>
      </c>
      <c r="S13" s="188">
        <v>0</v>
      </c>
      <c r="T13" s="188">
        <v>0</v>
      </c>
      <c r="U13" s="188">
        <v>9</v>
      </c>
      <c r="V13" s="32"/>
      <c r="W13" s="188">
        <v>0</v>
      </c>
      <c r="X13" s="188">
        <v>1</v>
      </c>
      <c r="Y13" s="32"/>
      <c r="Z13" s="188">
        <v>1</v>
      </c>
      <c r="AA13" s="188">
        <v>0</v>
      </c>
      <c r="AB13" s="188">
        <v>1</v>
      </c>
      <c r="AC13" s="34"/>
      <c r="AD13" s="188">
        <v>0</v>
      </c>
      <c r="AE13" s="188">
        <v>0</v>
      </c>
      <c r="AF13" s="32"/>
      <c r="AG13" s="107"/>
    </row>
    <row r="14" spans="2:33" s="104" customFormat="1" ht="27.75" customHeight="1">
      <c r="B14" s="38" t="s">
        <v>268</v>
      </c>
      <c r="C14" s="38"/>
      <c r="D14" s="112"/>
      <c r="E14" s="39" t="s">
        <v>269</v>
      </c>
      <c r="F14" s="63"/>
      <c r="G14" s="63"/>
      <c r="H14" s="38" t="s">
        <v>270</v>
      </c>
      <c r="I14" s="113"/>
      <c r="J14" s="338">
        <f>'Bill CSS'!G22</f>
        <v>30420</v>
      </c>
      <c r="K14" s="338"/>
      <c r="L14" s="338"/>
      <c r="M14" s="338"/>
      <c r="N14" s="38"/>
      <c r="O14" s="32"/>
      <c r="P14" s="32"/>
      <c r="Q14" s="32"/>
      <c r="R14" s="32"/>
      <c r="S14" s="32" t="s">
        <v>271</v>
      </c>
      <c r="T14" s="32"/>
      <c r="U14" s="32"/>
      <c r="V14" s="32"/>
      <c r="W14" s="32" t="s">
        <v>272</v>
      </c>
      <c r="X14" s="32"/>
      <c r="Y14" s="32"/>
      <c r="Z14" s="32" t="s">
        <v>273</v>
      </c>
      <c r="AA14" s="32"/>
      <c r="AB14" s="32"/>
      <c r="AC14" s="32"/>
      <c r="AD14" s="32" t="s">
        <v>274</v>
      </c>
      <c r="AE14" s="32"/>
      <c r="AF14" s="32"/>
      <c r="AG14" s="107"/>
    </row>
    <row r="15" spans="2:33" s="104" customFormat="1" ht="18.75" customHeight="1">
      <c r="B15" s="105" t="s">
        <v>275</v>
      </c>
      <c r="C15" s="32"/>
      <c r="D15" s="339" t="str">
        <f>Numbers!B13</f>
        <v>(Thirty Thousand Four Hundred and Twenty rupees only)</v>
      </c>
      <c r="E15" s="339"/>
      <c r="F15" s="339"/>
      <c r="G15" s="339"/>
      <c r="H15" s="339"/>
      <c r="I15" s="339"/>
      <c r="J15" s="339"/>
      <c r="K15" s="339"/>
      <c r="L15" s="339"/>
      <c r="M15" s="339"/>
      <c r="N15" s="105"/>
      <c r="O15" s="34"/>
      <c r="P15" s="32"/>
      <c r="Q15" s="32"/>
      <c r="R15" s="188">
        <v>0</v>
      </c>
      <c r="S15" s="188">
        <v>3</v>
      </c>
      <c r="T15" s="32"/>
      <c r="U15" s="32"/>
      <c r="V15" s="188">
        <v>0</v>
      </c>
      <c r="W15" s="188">
        <v>0</v>
      </c>
      <c r="X15" s="188">
        <v>0</v>
      </c>
      <c r="Y15" s="32"/>
      <c r="Z15" s="188">
        <v>0</v>
      </c>
      <c r="AA15" s="188">
        <v>0</v>
      </c>
      <c r="AB15" s="188">
        <v>0</v>
      </c>
      <c r="AC15" s="32"/>
      <c r="AD15" s="32"/>
      <c r="AE15" s="32"/>
      <c r="AF15" s="32"/>
      <c r="AG15" s="107"/>
    </row>
    <row r="16" spans="2:33" s="104" customFormat="1" ht="18.75" customHeight="1">
      <c r="B16" s="34" t="s">
        <v>276</v>
      </c>
      <c r="C16" s="114"/>
      <c r="D16" s="114"/>
      <c r="E16" s="114"/>
      <c r="F16" s="114"/>
      <c r="G16" s="114"/>
      <c r="H16" s="63"/>
      <c r="I16" s="114"/>
      <c r="J16" s="114"/>
      <c r="K16" s="114"/>
      <c r="L16" s="114"/>
      <c r="M16" s="114"/>
      <c r="N16" s="38"/>
      <c r="O16" s="32"/>
      <c r="P16" s="32"/>
      <c r="Q16" s="32"/>
      <c r="R16" s="32" t="s">
        <v>277</v>
      </c>
      <c r="S16" s="32"/>
      <c r="T16" s="32"/>
      <c r="U16" s="32"/>
      <c r="V16" s="32" t="s">
        <v>278</v>
      </c>
      <c r="W16" s="32"/>
      <c r="X16" s="32"/>
      <c r="Y16" s="32"/>
      <c r="Z16" s="32" t="s">
        <v>279</v>
      </c>
      <c r="AA16" s="32"/>
      <c r="AB16" s="32"/>
      <c r="AC16" s="32"/>
      <c r="AD16" s="32"/>
      <c r="AE16" s="32"/>
      <c r="AF16" s="32"/>
      <c r="AG16" s="107"/>
    </row>
    <row r="17" spans="2:33" s="104" customFormat="1" ht="21" customHeight="1">
      <c r="B17" s="39" t="s">
        <v>280</v>
      </c>
      <c r="C17" s="32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07"/>
    </row>
    <row r="18" spans="2:33" s="104" customFormat="1" ht="24.75" customHeight="1">
      <c r="B18" s="32" t="s">
        <v>281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0" t="s">
        <v>282</v>
      </c>
      <c r="Q18" s="32"/>
      <c r="R18" s="189" t="s">
        <v>194</v>
      </c>
      <c r="S18" s="341" t="s">
        <v>283</v>
      </c>
      <c r="T18" s="341"/>
      <c r="U18" s="32"/>
      <c r="V18" s="188" t="s">
        <v>196</v>
      </c>
      <c r="W18" s="342" t="s">
        <v>284</v>
      </c>
      <c r="X18" s="342"/>
      <c r="Y18" s="342"/>
      <c r="Z18" s="32"/>
      <c r="AA18" s="188">
        <v>8</v>
      </c>
      <c r="AB18" s="188">
        <v>0</v>
      </c>
      <c r="AC18" s="188">
        <v>0</v>
      </c>
      <c r="AD18" s="188">
        <v>9</v>
      </c>
      <c r="AE18" s="32"/>
      <c r="AF18" s="38"/>
      <c r="AG18" s="115"/>
    </row>
    <row r="19" spans="2:33" s="116" customFormat="1" ht="17.25" customHeight="1">
      <c r="B19" s="32" t="s">
        <v>285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8" t="s">
        <v>286</v>
      </c>
      <c r="Q19" s="335">
        <f>'Bill CSS'!D22</f>
        <v>32333</v>
      </c>
      <c r="R19" s="335"/>
      <c r="S19" s="335"/>
      <c r="T19" s="38" t="s">
        <v>287</v>
      </c>
      <c r="U19" s="38"/>
      <c r="V19" s="38"/>
      <c r="W19" s="38" t="s">
        <v>169</v>
      </c>
      <c r="X19" s="335">
        <f>'Bill CSS'!F22</f>
        <v>1913</v>
      </c>
      <c r="Y19" s="335"/>
      <c r="Z19" s="33"/>
      <c r="AA19" s="32" t="s">
        <v>288</v>
      </c>
      <c r="AB19" s="33"/>
      <c r="AC19" s="335">
        <f>'Bill CSS'!G22</f>
        <v>30420</v>
      </c>
      <c r="AD19" s="335"/>
      <c r="AE19" s="335"/>
      <c r="AF19" s="40"/>
      <c r="AG19" s="117"/>
    </row>
    <row r="20" spans="2:33" s="116" customFormat="1" ht="17.25" customHeight="1">
      <c r="C20" s="33"/>
      <c r="D20" s="33"/>
      <c r="E20" s="33"/>
      <c r="F20" s="33"/>
      <c r="K20" s="33"/>
      <c r="L20" s="33"/>
      <c r="M20" s="33"/>
      <c r="N20" s="33"/>
      <c r="O20" s="33"/>
      <c r="P20" s="105" t="s">
        <v>289</v>
      </c>
      <c r="Q20" s="33"/>
      <c r="R20" s="343" t="str">
        <f>Numbers!B13</f>
        <v>(Thirty Thousand Four Hundred and Twenty rupees only)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"/>
      <c r="AG20" s="118"/>
    </row>
    <row r="21" spans="2:33" s="104" customFormat="1" ht="13.5" customHeight="1">
      <c r="B21" s="32"/>
      <c r="C21" s="32"/>
      <c r="D21" s="32"/>
      <c r="E21" s="32"/>
      <c r="F21" s="32"/>
      <c r="G21" s="333"/>
      <c r="H21" s="333"/>
      <c r="I21" s="333"/>
      <c r="J21" s="333"/>
      <c r="K21" s="32"/>
      <c r="L21" s="32"/>
      <c r="M21" s="32"/>
      <c r="N21" s="32"/>
      <c r="O21" s="32"/>
      <c r="P21" s="32"/>
      <c r="Q21" s="11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8"/>
      <c r="AE21" s="40"/>
      <c r="AF21" s="40"/>
      <c r="AG21" s="120"/>
    </row>
    <row r="22" spans="2:33" s="104" customFormat="1" ht="13.5" customHeight="1">
      <c r="B22" s="33">
        <v>1</v>
      </c>
      <c r="C22" s="32"/>
      <c r="D22" s="32"/>
      <c r="E22" s="32"/>
      <c r="F22" s="32"/>
      <c r="G22" s="333" t="s">
        <v>290</v>
      </c>
      <c r="H22" s="333"/>
      <c r="I22" s="333"/>
      <c r="J22" s="333"/>
      <c r="K22" s="32"/>
      <c r="L22" s="32"/>
      <c r="M22" s="32"/>
      <c r="N22" s="32"/>
      <c r="O22" s="32"/>
      <c r="P22" s="105" t="s">
        <v>291</v>
      </c>
      <c r="Q22" s="105"/>
      <c r="R22" s="105"/>
      <c r="S22" s="121"/>
      <c r="T22" s="121"/>
      <c r="U22" s="121"/>
      <c r="V22" s="121"/>
      <c r="W22" s="121"/>
      <c r="X22" s="121"/>
      <c r="Y22" s="121"/>
      <c r="Z22" s="105" t="s">
        <v>1</v>
      </c>
      <c r="AA22" s="105"/>
      <c r="AB22" s="105"/>
      <c r="AC22" s="121"/>
      <c r="AD22" s="121"/>
      <c r="AE22" s="121"/>
      <c r="AF22" s="40"/>
      <c r="AG22" s="120"/>
    </row>
    <row r="23" spans="2:33" s="104" customFormat="1" ht="4.5" customHeight="1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07"/>
    </row>
    <row r="24" spans="2:33" s="104" customFormat="1" ht="18.75" customHeight="1">
      <c r="B24" s="33">
        <v>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4" t="s">
        <v>292</v>
      </c>
      <c r="Q24" s="344"/>
      <c r="R24" s="344"/>
      <c r="S24" s="344"/>
      <c r="T24" s="105" t="s">
        <v>293</v>
      </c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107"/>
    </row>
    <row r="25" spans="2:33" s="104" customFormat="1" ht="12.95" customHeight="1">
      <c r="B25" s="32"/>
      <c r="C25" s="32" t="s">
        <v>294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107"/>
    </row>
    <row r="26" spans="2:33" s="104" customFormat="1" ht="9.1999999999999993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05" t="s">
        <v>295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7"/>
    </row>
    <row r="27" spans="2:33" s="104" customFormat="1" ht="13.5" customHeight="1">
      <c r="B27" s="32"/>
      <c r="C27" s="32" t="s">
        <v>296</v>
      </c>
      <c r="D27" s="32"/>
      <c r="E27" s="32"/>
      <c r="F27" s="32"/>
      <c r="G27" s="32"/>
      <c r="H27" s="345" t="s">
        <v>297</v>
      </c>
      <c r="I27" s="345"/>
      <c r="J27" s="345"/>
      <c r="K27" s="345"/>
      <c r="L27" s="32"/>
      <c r="M27" s="32"/>
      <c r="N27" s="32"/>
      <c r="O27" s="32"/>
      <c r="P27" s="32"/>
      <c r="Q27" s="105" t="s">
        <v>298</v>
      </c>
      <c r="R27" s="32"/>
      <c r="S27" s="32"/>
      <c r="T27" s="32"/>
      <c r="U27" s="32"/>
      <c r="V27" s="105" t="s">
        <v>294</v>
      </c>
      <c r="W27" s="32"/>
      <c r="X27" s="32"/>
      <c r="Y27" s="32"/>
      <c r="Z27" s="32"/>
      <c r="AA27" s="32"/>
      <c r="AB27" s="105" t="s">
        <v>299</v>
      </c>
      <c r="AC27" s="32"/>
      <c r="AD27" s="32"/>
      <c r="AE27" s="32"/>
      <c r="AF27" s="32"/>
      <c r="AG27" s="107"/>
    </row>
    <row r="28" spans="2:33" s="104" customFormat="1" ht="13.5" customHeight="1">
      <c r="B28" s="32"/>
      <c r="C28" s="32"/>
      <c r="D28" s="32"/>
      <c r="E28" s="32"/>
      <c r="F28" s="32"/>
      <c r="G28" s="32"/>
      <c r="H28" s="345"/>
      <c r="I28" s="345"/>
      <c r="J28" s="345"/>
      <c r="K28" s="34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7"/>
    </row>
    <row r="29" spans="2:33" s="104" customFormat="1" ht="1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107"/>
    </row>
    <row r="30" spans="2:33" s="104" customFormat="1" ht="1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05" t="s">
        <v>298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7"/>
    </row>
    <row r="31" spans="2:33" s="104" customFormat="1" ht="1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107"/>
    </row>
    <row r="32" spans="2:33" s="104" customFormat="1" ht="1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107"/>
    </row>
    <row r="33" spans="2:33" s="104" customFormat="1" ht="1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105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107"/>
    </row>
    <row r="34" spans="2:33" s="104" customFormat="1" ht="1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107"/>
    </row>
    <row r="35" spans="2:33" s="104" customFormat="1" ht="6.2" customHeight="1"/>
    <row r="36" spans="2:33" s="104" customFormat="1" ht="11.25"/>
    <row r="37" spans="2:33" s="104" customFormat="1" ht="11.25"/>
    <row r="38" spans="2:33" s="104" customFormat="1" ht="11.25"/>
    <row r="39" spans="2:33" s="104" customFormat="1" ht="11.25"/>
    <row r="40" spans="2:33" s="104" customFormat="1" ht="11.25"/>
    <row r="41" spans="2:33" s="104" customFormat="1" ht="11.25"/>
    <row r="42" spans="2:33" s="104" customFormat="1" ht="11.25"/>
  </sheetData>
  <sheetProtection password="DCF0" sheet="1" objects="1" scenarios="1"/>
  <mergeCells count="35">
    <mergeCell ref="R20:AE20"/>
    <mergeCell ref="G21:J21"/>
    <mergeCell ref="G22:J22"/>
    <mergeCell ref="P24:S24"/>
    <mergeCell ref="H27:K28"/>
    <mergeCell ref="AC19:AE19"/>
    <mergeCell ref="B11:D11"/>
    <mergeCell ref="S11:U11"/>
    <mergeCell ref="Z11:AF11"/>
    <mergeCell ref="Z12:AF12"/>
    <mergeCell ref="J14:M14"/>
    <mergeCell ref="D15:M15"/>
    <mergeCell ref="D17:M17"/>
    <mergeCell ref="S18:T18"/>
    <mergeCell ref="W18:Y18"/>
    <mergeCell ref="Q19:S19"/>
    <mergeCell ref="X19:Y19"/>
    <mergeCell ref="AA10:AF10"/>
    <mergeCell ref="D5:E5"/>
    <mergeCell ref="I5:L5"/>
    <mergeCell ref="D6:E6"/>
    <mergeCell ref="I6:M6"/>
    <mergeCell ref="Q6:U6"/>
    <mergeCell ref="W6:X7"/>
    <mergeCell ref="Y6:AE7"/>
    <mergeCell ref="D7:F7"/>
    <mergeCell ref="Q8:U8"/>
    <mergeCell ref="R9:V9"/>
    <mergeCell ref="Z9:AF9"/>
    <mergeCell ref="Q4:U4"/>
    <mergeCell ref="B1:M1"/>
    <mergeCell ref="P1:AF1"/>
    <mergeCell ref="B2:M2"/>
    <mergeCell ref="P2:AF2"/>
    <mergeCell ref="B3:M3"/>
  </mergeCells>
  <printOptions horizontalCentered="1"/>
  <pageMargins left="0.25" right="0.25" top="0.25" bottom="0.2772277227722772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DATA</vt:lpstr>
      <vt:lpstr>NaaBadi</vt:lpstr>
      <vt:lpstr>Numbers</vt:lpstr>
      <vt:lpstr>Annexure</vt:lpstr>
      <vt:lpstr>Bill CSS</vt:lpstr>
      <vt:lpstr>CPS</vt:lpstr>
      <vt:lpstr>47 CSS</vt:lpstr>
      <vt:lpstr>101 CSS</vt:lpstr>
      <vt:lpstr>Bill interest</vt:lpstr>
      <vt:lpstr>47 interest</vt:lpstr>
      <vt:lpstr>101 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</dc:creator>
  <cp:lastModifiedBy>murali</cp:lastModifiedBy>
  <cp:lastPrinted>2013-07-02T17:57:44Z</cp:lastPrinted>
  <dcterms:created xsi:type="dcterms:W3CDTF">2013-06-05T17:25:56Z</dcterms:created>
  <dcterms:modified xsi:type="dcterms:W3CDTF">2013-07-10T02:36:21Z</dcterms:modified>
</cp:coreProperties>
</file>