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715" windowHeight="8190" tabRatio="661" activeTab="0"/>
  </bookViews>
  <sheets>
    <sheet name="Data" sheetId="1" r:id="rId1"/>
    <sheet name="Reg Scl Proc" sheetId="2" r:id="rId2"/>
    <sheet name="47 In" sheetId="3" r:id="rId3"/>
    <sheet name="47 Out" sheetId="4" r:id="rId4"/>
    <sheet name="Shdles" sheetId="5" r:id="rId5"/>
  </sheets>
  <externalReferences>
    <externalReference r:id="rId8"/>
  </externalReferences>
  <definedNames>
    <definedName name="_01.07.2008">#REF!</definedName>
    <definedName name="_xlfn.BAHTTEXT" hidden="1">#NAME?</definedName>
    <definedName name="Z_476E639A_C93F_4914_9944_1B94D1E16B75_.wvu.Cols" localSheetId="3" hidden="1">'47 Out'!$M:$M,'47 Out'!$O:$O</definedName>
    <definedName name="Z_476E639A_C93F_4914_9944_1B94D1E16B75_.wvu.Rows" localSheetId="3" hidden="1">'47 Out'!$39:$40,'47 Out'!$51:$52</definedName>
  </definedNames>
  <calcPr fullCalcOnLoad="1"/>
</workbook>
</file>

<file path=xl/sharedStrings.xml><?xml version="1.0" encoding="utf-8"?>
<sst xmlns="http://schemas.openxmlformats.org/spreadsheetml/2006/main" count="505" uniqueCount="399">
  <si>
    <t>Date:</t>
  </si>
  <si>
    <t>-</t>
  </si>
  <si>
    <t>Total</t>
  </si>
  <si>
    <t>Name</t>
  </si>
  <si>
    <t>ORDER</t>
  </si>
  <si>
    <t>Ref:</t>
  </si>
  <si>
    <t>S.NO</t>
  </si>
  <si>
    <t>TO BE DRAWN</t>
  </si>
  <si>
    <t>ALREADY DRAWN</t>
  </si>
  <si>
    <t>DIFFERENCE</t>
  </si>
  <si>
    <t>DA</t>
  </si>
  <si>
    <t>HRA</t>
  </si>
  <si>
    <t>GROSS TOTAL</t>
  </si>
  <si>
    <t>Secondary Grade Teacher</t>
  </si>
  <si>
    <t>School Assistant</t>
  </si>
  <si>
    <t>Palce of Working</t>
  </si>
  <si>
    <t>Mandal</t>
  </si>
  <si>
    <t>Sub:</t>
  </si>
  <si>
    <t>PHC Allowances</t>
  </si>
  <si>
    <t>No.</t>
  </si>
  <si>
    <t>S.No</t>
  </si>
  <si>
    <t>January</t>
  </si>
  <si>
    <t>February</t>
  </si>
  <si>
    <t>March</t>
  </si>
  <si>
    <t>April</t>
  </si>
  <si>
    <t>May</t>
  </si>
  <si>
    <t>June</t>
  </si>
  <si>
    <t>July</t>
  </si>
  <si>
    <t>August</t>
  </si>
  <si>
    <t>September</t>
  </si>
  <si>
    <t>October</t>
  </si>
  <si>
    <t>November</t>
  </si>
  <si>
    <t>December</t>
  </si>
  <si>
    <t>BASIC PAY</t>
  </si>
  <si>
    <t>District</t>
  </si>
  <si>
    <t>Nizamabad</t>
  </si>
  <si>
    <t>DDO Code</t>
  </si>
  <si>
    <t>Treasury Link Bank Code</t>
  </si>
  <si>
    <t>0111</t>
  </si>
  <si>
    <t>Link Bank Name</t>
  </si>
  <si>
    <t>SBH Kama Reddy</t>
  </si>
  <si>
    <t>Account Number</t>
  </si>
  <si>
    <t>STO Place</t>
  </si>
  <si>
    <t>Kamareddy</t>
  </si>
  <si>
    <t>Employee Bank A/C No.</t>
  </si>
  <si>
    <t>Bank Name</t>
  </si>
  <si>
    <t>1) Budget Allotment for the Year 2010 -11</t>
  </si>
  <si>
    <t>2) Total Expenditure including this bill</t>
  </si>
  <si>
    <t>Government of Andhra Pradesh</t>
  </si>
  <si>
    <t>3) Balance</t>
  </si>
  <si>
    <t>(APTC Form-47)</t>
  </si>
  <si>
    <t xml:space="preserve">Pay Bill for the Month &amp; Year     </t>
  </si>
  <si>
    <t>Date  ----------------</t>
  </si>
  <si>
    <t>Treasury / PAAO Code</t>
  </si>
  <si>
    <t>For office use only</t>
  </si>
  <si>
    <t>Trans ID  -----------</t>
  </si>
  <si>
    <t>Drawing Officer</t>
  </si>
  <si>
    <t xml:space="preserve">D.D.O.Code  </t>
  </si>
  <si>
    <t>Dist :</t>
  </si>
  <si>
    <t>D.D.O Designation</t>
  </si>
  <si>
    <t>D.D.O Office Name</t>
  </si>
  <si>
    <t xml:space="preserve"> Passed for Rs.</t>
  </si>
  <si>
    <t>Bank Code</t>
  </si>
  <si>
    <t xml:space="preserve">Bank Name </t>
  </si>
  <si>
    <t>D.D.O's TBR No -------------------------------------</t>
  </si>
  <si>
    <t>Permanent/Temporary</t>
  </si>
  <si>
    <t>HEAD OF ACCOUNT</t>
  </si>
  <si>
    <t>Deductions</t>
  </si>
  <si>
    <t>Amount</t>
  </si>
  <si>
    <t>Cash   Received</t>
  </si>
  <si>
    <t>Major Head</t>
  </si>
  <si>
    <t>AG GPF &amp; Loan</t>
  </si>
  <si>
    <t>Rs</t>
  </si>
  <si>
    <t>Sub Major</t>
  </si>
  <si>
    <t>GIS</t>
  </si>
  <si>
    <t xml:space="preserve">             Drawing Officer</t>
  </si>
  <si>
    <t>Professional Tax</t>
  </si>
  <si>
    <t>Minor Head</t>
  </si>
  <si>
    <t>House Rent</t>
  </si>
  <si>
    <t>________________________________________________________________</t>
  </si>
  <si>
    <t>Festival Advance</t>
  </si>
  <si>
    <t>ENCLOSURES</t>
  </si>
  <si>
    <t>Group Sub Head</t>
  </si>
  <si>
    <t>Education Advance</t>
  </si>
  <si>
    <t>APCO Advance</t>
  </si>
  <si>
    <t>1) Fixation Proceeding copy</t>
  </si>
  <si>
    <t>Sub Head</t>
  </si>
  <si>
    <t>H.B.A.(P)</t>
  </si>
  <si>
    <t>2) Difference statement of arrears</t>
  </si>
  <si>
    <t>H.B.A.(I)</t>
  </si>
  <si>
    <t>Detailed Head</t>
  </si>
  <si>
    <t>Salaries</t>
  </si>
  <si>
    <t>Car Advance</t>
  </si>
  <si>
    <t>____________________________________________________</t>
  </si>
  <si>
    <t>Car Advance(I)</t>
  </si>
  <si>
    <t>Motor Cycle Adv (P)</t>
  </si>
  <si>
    <t>Non-Plan=N/Plan=P</t>
  </si>
  <si>
    <t>N</t>
  </si>
  <si>
    <t>Charged=C/Voted=V</t>
  </si>
  <si>
    <t>V</t>
  </si>
  <si>
    <t>Motor Cycle Adv (I)</t>
  </si>
  <si>
    <t>Cycle Advance</t>
  </si>
  <si>
    <t>Contingency Fund MH/</t>
  </si>
  <si>
    <t>Marriage Advance(P)</t>
  </si>
  <si>
    <t>Service Major Head</t>
  </si>
  <si>
    <t>Marriage Advance(I)</t>
  </si>
  <si>
    <t>Income Tax</t>
  </si>
  <si>
    <t>011    Pay</t>
  </si>
  <si>
    <t>Rs.</t>
  </si>
  <si>
    <t>GPF DTO</t>
  </si>
  <si>
    <t>_________________________________________________________________________</t>
  </si>
  <si>
    <t>012    Allowance</t>
  </si>
  <si>
    <t>E.W.F /Loan</t>
  </si>
  <si>
    <t>For use in Office of the Accountant General</t>
  </si>
  <si>
    <t>013     Dearness Allowance</t>
  </si>
  <si>
    <t>Z.P.G.P.F(8338)</t>
  </si>
  <si>
    <t>016     H.R.A.</t>
  </si>
  <si>
    <t>C.S.S</t>
  </si>
  <si>
    <t>017      I.R.</t>
  </si>
  <si>
    <t xml:space="preserve">          ----------------------------</t>
  </si>
  <si>
    <t>Total Govt. Deductions</t>
  </si>
  <si>
    <t xml:space="preserve">          -----------------------------</t>
  </si>
  <si>
    <t xml:space="preserve">         ------------------------------</t>
  </si>
  <si>
    <t>Total Non Govt. Deductions</t>
  </si>
  <si>
    <t xml:space="preserve">         Gross Amount</t>
  </si>
  <si>
    <t xml:space="preserve">         Less govt. Deductions</t>
  </si>
  <si>
    <t xml:space="preserve">         AG Net Amount</t>
  </si>
  <si>
    <t xml:space="preserve">         AG Net Amount in Words :</t>
  </si>
  <si>
    <t>DDO's Signature</t>
  </si>
  <si>
    <t>FOR USE IN TREASURY/PAY &amp; ACCOUNT OFFICE ONLY</t>
  </si>
  <si>
    <t>Pay Rs.-------------------------------------------------------------------------------------------------</t>
  </si>
  <si>
    <t xml:space="preserve"> {Rupees-------------------------------------------------------------------</t>
  </si>
  <si>
    <t>………………………………………………………………………………………………………Only} by cash/draft/</t>
  </si>
  <si>
    <t>……………………………………………………….Only by Adjustment.</t>
  </si>
  <si>
    <t>Rs………………………..</t>
  </si>
  <si>
    <t>by Transfer credit to the S.B Accounts of The Employees</t>
  </si>
  <si>
    <t>(As per Annexure-1)</t>
  </si>
  <si>
    <t xml:space="preserve">by transfer credit to the D.D.O Accounts towards </t>
  </si>
  <si>
    <t>non-government deductions.</t>
  </si>
  <si>
    <t xml:space="preserve">Treasury Officer / pay &amp; Account Officer      </t>
  </si>
  <si>
    <t>Net Payable</t>
  </si>
  <si>
    <t>APTC FORM  101</t>
  </si>
  <si>
    <t>( See Subsidiary Rule 2 ( W) Under Treasury Rule 15 ;</t>
  </si>
  <si>
    <t>Govt. Memo No. 38907 / Accounts / 65-5 . Dt. : 21-02-1963 )</t>
  </si>
  <si>
    <t xml:space="preserve">Treasury / PAO Code </t>
  </si>
  <si>
    <t>DDO Designation:</t>
  </si>
  <si>
    <t xml:space="preserve">Treasury / PAO Name </t>
  </si>
  <si>
    <t>To</t>
  </si>
  <si>
    <t>The Treasury Officer / Manager,</t>
  </si>
  <si>
    <t xml:space="preserve">Please Pay Bill No.               </t>
  </si>
  <si>
    <t xml:space="preserve">Dated : </t>
  </si>
  <si>
    <t>For Rs:-</t>
  </si>
  <si>
    <t>Whose specimen signature is attested here with.</t>
  </si>
  <si>
    <t>Signature of the Govt. Servant</t>
  </si>
  <si>
    <t xml:space="preserve">Received  the payment </t>
  </si>
  <si>
    <t xml:space="preserve">Dated :-                             </t>
  </si>
  <si>
    <t xml:space="preserve">Dated: -                     </t>
  </si>
  <si>
    <t>Attested</t>
  </si>
  <si>
    <t>Signature of the Govt servant</t>
  </si>
  <si>
    <t>receiving the payment.</t>
  </si>
  <si>
    <t>……APTC 101 is necessary in your Treasury Sumbit………………….... Cut here ………………</t>
  </si>
  <si>
    <t xml:space="preserve">ANNEXURE - VI </t>
  </si>
  <si>
    <t>(PAPER TOKEN)</t>
  </si>
  <si>
    <t>STO / PAO CODE    :</t>
  </si>
  <si>
    <t>STO / PAO Name    :</t>
  </si>
  <si>
    <t>DDO Desg</t>
  </si>
  <si>
    <t>Plan / Non Plan     :</t>
  </si>
  <si>
    <t>Non Plan</t>
  </si>
  <si>
    <t>Voted/Charged</t>
  </si>
  <si>
    <t xml:space="preserve"> Voted</t>
  </si>
  <si>
    <t>For Office Use</t>
  </si>
  <si>
    <t>Trans Id &amp;Date</t>
  </si>
  <si>
    <t>Name of the Messenger</t>
  </si>
  <si>
    <t>Designation of the Messenger</t>
  </si>
  <si>
    <t>Bill Amount Rs.</t>
  </si>
  <si>
    <t>DDO Signature</t>
  </si>
  <si>
    <t>ATO / STO Signature</t>
  </si>
  <si>
    <t>ANEXURE-I</t>
  </si>
  <si>
    <t>DDO Name &amp; Desig:</t>
  </si>
  <si>
    <t>Trans ID No:</t>
  </si>
  <si>
    <t>Name of NLB:</t>
  </si>
  <si>
    <t>Name of the Employee</t>
  </si>
  <si>
    <t>……………………………...…………………. Cut here ………………………………………….……………….</t>
  </si>
  <si>
    <t>ANEXURE-II</t>
  </si>
  <si>
    <t>Name of the Bank</t>
  </si>
  <si>
    <t>Purpose of bill</t>
  </si>
  <si>
    <t>Non-Drawn Certificate:</t>
  </si>
  <si>
    <t>The Claims made in this bill are not clamed earlier and now same has entered in concerned Pay Bill register to avoid double claim in the future</t>
  </si>
  <si>
    <t>Bill Period upto</t>
  </si>
  <si>
    <r>
      <t xml:space="preserve">Signature of the </t>
    </r>
    <r>
      <rPr>
        <sz val="10"/>
        <rFont val="Arial"/>
        <family val="2"/>
      </rPr>
      <t>DDO</t>
    </r>
    <r>
      <rPr>
        <sz val="10"/>
        <rFont val="Times New Roman"/>
        <family val="0"/>
      </rPr>
      <t xml:space="preserve"> / </t>
    </r>
    <r>
      <rPr>
        <sz val="10"/>
        <rFont val="Arial"/>
        <family val="2"/>
      </rPr>
      <t>DDO Seal</t>
    </r>
  </si>
  <si>
    <t>"Pay Bill Particulars" mention below</t>
  </si>
  <si>
    <t>Under Rupees</t>
  </si>
  <si>
    <t>C.P.S</t>
  </si>
  <si>
    <t>Proceeding will be issue by</t>
  </si>
  <si>
    <t>CCA</t>
  </si>
  <si>
    <t xml:space="preserve">Programme Developed By : PUTTA SRINIVAS REDDY, 98490 25860, PRTU Domakonda, Nizamabad </t>
  </si>
  <si>
    <t>Account Credit as under and Rs…………………………………..{Rupees…………………………………………..)</t>
  </si>
  <si>
    <t>Domakonda</t>
  </si>
  <si>
    <t>Programme Developed By</t>
  </si>
  <si>
    <r>
      <t>www.prtunzb.org</t>
    </r>
    <r>
      <rPr>
        <b/>
        <sz val="18"/>
        <color indexed="9"/>
        <rFont val="Times New Roman"/>
        <family val="1"/>
      </rPr>
      <t xml:space="preserve">     </t>
    </r>
    <r>
      <rPr>
        <b/>
        <sz val="18"/>
        <color indexed="12"/>
        <rFont val="Times New Roman"/>
        <family val="1"/>
      </rPr>
      <t>(ENTER YOUR DETAILS)</t>
    </r>
    <r>
      <rPr>
        <b/>
        <sz val="18"/>
        <color indexed="9"/>
        <rFont val="Times New Roman"/>
        <family val="1"/>
      </rPr>
      <t xml:space="preserve">      </t>
    </r>
    <r>
      <rPr>
        <b/>
        <sz val="18"/>
        <rFont val="Times New Roman"/>
        <family val="1"/>
      </rPr>
      <t>www.prtunzb.webs.com</t>
    </r>
  </si>
  <si>
    <t>Putta Srinivas Reddy                                           General Secretary                                             PRTU Domakonda                                           District Nizamabad                                  98490 25860</t>
  </si>
  <si>
    <t>Days</t>
  </si>
  <si>
    <t>Mandal Educational Officer</t>
  </si>
  <si>
    <t>Dy.Educational Officer</t>
  </si>
  <si>
    <t>Gazetted Headmaster</t>
  </si>
  <si>
    <t>Gazetted Headmistress</t>
  </si>
  <si>
    <t>Headmaster</t>
  </si>
  <si>
    <t>Headmistress</t>
  </si>
  <si>
    <t>Dt.</t>
  </si>
  <si>
    <t>GHM</t>
  </si>
  <si>
    <t>:</t>
  </si>
  <si>
    <t>Employee Id</t>
  </si>
  <si>
    <t>In words</t>
  </si>
  <si>
    <t>35202200105291</t>
  </si>
  <si>
    <t>Syndicate Bank Kama Reddy</t>
  </si>
  <si>
    <t>…………………………………………………………………………………………………..</t>
  </si>
  <si>
    <t>Language Pandit</t>
  </si>
  <si>
    <t>Physical Education Teacher</t>
  </si>
  <si>
    <t>Designation</t>
  </si>
  <si>
    <t>(Telugu)</t>
  </si>
  <si>
    <t>(Hindi)</t>
  </si>
  <si>
    <t>(English)</t>
  </si>
  <si>
    <t>(Maths)</t>
  </si>
  <si>
    <t>(Phy. Sci.)</t>
  </si>
  <si>
    <t>(Bio.Sci.)</t>
  </si>
  <si>
    <t>(Social)</t>
  </si>
  <si>
    <t>(Urdu)</t>
  </si>
  <si>
    <t>(Marati)</t>
  </si>
  <si>
    <t>(Kannada)</t>
  </si>
  <si>
    <t>(Oriya)</t>
  </si>
  <si>
    <t>(                             )</t>
  </si>
  <si>
    <t>Date of Joining</t>
  </si>
  <si>
    <t xml:space="preserve">If any E.O.L Period </t>
  </si>
  <si>
    <t>HRA %</t>
  </si>
  <si>
    <t>DA %</t>
  </si>
  <si>
    <t>Dy.E.O</t>
  </si>
  <si>
    <t>M.E.O</t>
  </si>
  <si>
    <t>HM</t>
  </si>
  <si>
    <t xml:space="preserve">Programme Developed By </t>
  </si>
  <si>
    <t>www.prtunzb.webs.com</t>
  </si>
  <si>
    <t>Putta Srinivas Reddy</t>
  </si>
  <si>
    <t>98490 25860</t>
  </si>
  <si>
    <t>cnureddyputta@gmail.com</t>
  </si>
  <si>
    <r>
      <t xml:space="preserve">Watch my vedios on YouTube Search as </t>
    </r>
    <r>
      <rPr>
        <b/>
        <sz val="16"/>
        <color indexed="9"/>
        <rFont val="Times New Roman"/>
        <family val="1"/>
      </rPr>
      <t>cnureddyputta</t>
    </r>
  </si>
  <si>
    <r>
      <t xml:space="preserve">Watch my vedios on </t>
    </r>
    <r>
      <rPr>
        <b/>
        <sz val="16"/>
        <color indexed="9"/>
        <rFont val="Times New Roman"/>
        <family val="1"/>
      </rPr>
      <t>www.youtube.com/cnureddyputta</t>
    </r>
    <r>
      <rPr>
        <b/>
        <sz val="12"/>
        <color indexed="9"/>
        <rFont val="Times New Roman"/>
        <family val="1"/>
      </rPr>
      <t xml:space="preserve"> or Search in YouTube as </t>
    </r>
    <r>
      <rPr>
        <b/>
        <sz val="16"/>
        <color indexed="9"/>
        <rFont val="Times New Roman"/>
        <family val="1"/>
      </rPr>
      <t>cnureddyputta</t>
    </r>
  </si>
  <si>
    <t>Sri.</t>
  </si>
  <si>
    <t>Period</t>
  </si>
  <si>
    <t>One</t>
  </si>
  <si>
    <t>Two</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</si>
  <si>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</si>
  <si>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</si>
  <si>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</si>
  <si>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</si>
  <si>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</si>
  <si>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</si>
  <si>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</si>
  <si>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</si>
  <si>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</si>
  <si>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</si>
  <si>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</si>
  <si>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</si>
  <si>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</si>
  <si>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</si>
  <si>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</si>
  <si>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</si>
  <si>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</si>
  <si>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</si>
  <si>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</si>
  <si>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</si>
  <si>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</si>
  <si>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</si>
  <si>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</si>
  <si>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</si>
  <si>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</si>
  <si>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</si>
  <si>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Twenty nine</t>
  </si>
  <si>
    <t xml:space="preserve">Thirty </t>
  </si>
  <si>
    <t>Thirty one</t>
  </si>
  <si>
    <t>Thirty two</t>
  </si>
  <si>
    <t>Thirty three</t>
  </si>
  <si>
    <t>Thirty four</t>
  </si>
  <si>
    <t>Thirty five</t>
  </si>
  <si>
    <t>Thirty six</t>
  </si>
  <si>
    <t>Thirty seven</t>
  </si>
  <si>
    <t>Thirty eight</t>
  </si>
  <si>
    <t>Thirty nine</t>
  </si>
  <si>
    <t xml:space="preserve">Forty </t>
  </si>
  <si>
    <t>Forty one</t>
  </si>
  <si>
    <t>Forty two</t>
  </si>
  <si>
    <t>Forty three</t>
  </si>
  <si>
    <t>Forty four</t>
  </si>
  <si>
    <t>Forty five</t>
  </si>
  <si>
    <t>Forty six</t>
  </si>
  <si>
    <t>Forty seven</t>
  </si>
  <si>
    <t>Forty eight</t>
  </si>
  <si>
    <t>Forty nine</t>
  </si>
  <si>
    <t>Fifty</t>
  </si>
  <si>
    <t>Fifty one</t>
  </si>
  <si>
    <t>Fifty two</t>
  </si>
  <si>
    <t>Fifty three</t>
  </si>
  <si>
    <t>Fifty four</t>
  </si>
  <si>
    <t>Fifty five</t>
  </si>
  <si>
    <t>Fifty six</t>
  </si>
  <si>
    <t>Fifty seven</t>
  </si>
  <si>
    <t>Fifty eight</t>
  </si>
  <si>
    <t>Fifty nine</t>
  </si>
  <si>
    <t>sixty</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</si>
  <si>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</si>
  <si>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</si>
  <si>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</si>
  <si>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</si>
  <si>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</si>
  <si>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</si>
  <si>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</si>
  <si>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</si>
  <si>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</si>
  <si>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</si>
  <si>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</si>
  <si>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</si>
  <si>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</si>
  <si>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</si>
  <si>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</si>
  <si>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</si>
  <si>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</si>
  <si>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</si>
  <si>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</si>
  <si>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 xml:space="preserve">Eighty </t>
  </si>
  <si>
    <t>Eighty one</t>
  </si>
  <si>
    <t>Eighty two</t>
  </si>
  <si>
    <t>Eighty three</t>
  </si>
  <si>
    <t>Eighty four</t>
  </si>
  <si>
    <t>Eighty five</t>
  </si>
  <si>
    <t>Eighty six</t>
  </si>
  <si>
    <t>Eighty seven</t>
  </si>
  <si>
    <t>Eighty eight</t>
  </si>
  <si>
    <t>Eighty nine</t>
  </si>
  <si>
    <t>Ninety</t>
  </si>
  <si>
    <t>Ninety one</t>
  </si>
  <si>
    <t>Ninety two</t>
  </si>
  <si>
    <t>Ninety three</t>
  </si>
  <si>
    <t>Ninety four</t>
  </si>
  <si>
    <t>Ninety five</t>
  </si>
  <si>
    <t>Ninety six</t>
  </si>
  <si>
    <t>Ninety seven</t>
  </si>
  <si>
    <t>Ninety eight</t>
  </si>
  <si>
    <t>Ninety nine</t>
  </si>
  <si>
    <t>Number</t>
  </si>
  <si>
    <t>Rupees in Words Conversion</t>
  </si>
  <si>
    <t>112233</t>
  </si>
  <si>
    <t>1)</t>
  </si>
  <si>
    <t>2)</t>
  </si>
  <si>
    <t>3)</t>
  </si>
  <si>
    <t>4)</t>
  </si>
  <si>
    <t>5)</t>
  </si>
  <si>
    <t>6)</t>
  </si>
  <si>
    <t>7)</t>
  </si>
  <si>
    <t>8)</t>
  </si>
  <si>
    <t>Date of Next Increment</t>
  </si>
  <si>
    <t xml:space="preserve">Copy to STO </t>
  </si>
  <si>
    <t>Copy to the individual</t>
  </si>
  <si>
    <t>Regular Time Scale Arrears</t>
  </si>
  <si>
    <t>V.Sanjeeva Reddy, M.Sc, B.Ed</t>
  </si>
  <si>
    <t>Associate President</t>
  </si>
  <si>
    <t>PRTU Nizamabad</t>
  </si>
  <si>
    <t>Programmed Developed By: Putta Srinivas Reddy, PRTU Nizamabad, 98490 25860 (www.prtunzb.webs.com)</t>
  </si>
  <si>
    <t>Date of Completion of Twelve Years :</t>
  </si>
  <si>
    <t>GPF A/c No.</t>
  </si>
  <si>
    <t>12543</t>
  </si>
  <si>
    <t>1.G.O.Ms.No. 96. Dt. 20/05/2011</t>
  </si>
  <si>
    <t>2.G.O.(P) No . 52 /Fin and Planning(FW:PC-1) Dept.,Dt. 25/02/2010</t>
  </si>
  <si>
    <t>3.G.O.Ms.No. 38. Dt. 26/05/2007</t>
  </si>
  <si>
    <t>4.Application of the Individual</t>
  </si>
  <si>
    <r>
      <t xml:space="preserve">         In the G.O. 1st cited above that Government has modified the Present 8/16/24 Years Automatic Advancement Scheme and introduced 6/12/18/24 Years Automatic Advancement Scheme w.e.f 01.02.2010 vide reference 1</t>
    </r>
    <r>
      <rPr>
        <vertAlign val="superscript"/>
        <sz val="11"/>
        <rFont val="Times New Roman"/>
        <family val="1"/>
      </rPr>
      <t>st</t>
    </r>
    <r>
      <rPr>
        <sz val="11"/>
        <rFont val="Times New Roman"/>
        <family val="1"/>
      </rPr>
      <t xml:space="preserve"> cited.</t>
    </r>
  </si>
  <si>
    <t>11530-33200</t>
  </si>
  <si>
    <t>14860-39540</t>
  </si>
  <si>
    <t>15280-40510</t>
  </si>
  <si>
    <t xml:space="preserve">                    In terms of conditions laid down in the said Govt. order. The incumbent Sri. P.Prathap Reddy, VRO, VRO, Muthyampet, Mandal Domakonda Pay has Fixed in SG (6Years)  Scale in  VRO cadre at Rs. 10020/- In the Time Scale of 11530-33200 in modified Automatic Advancement Scheme w.e.f 1/2/2010 after successfull completion of Eligible Service in the VRO cadre since he/she is fully qualified for relevent promotion post meant for the scale.</t>
  </si>
  <si>
    <t>Date of Complition of Twelve Years of Service Excluding E.O.L</t>
  </si>
  <si>
    <t>Acadamic Qualificiations</t>
  </si>
  <si>
    <t>Professional Qualificiations</t>
  </si>
  <si>
    <t xml:space="preserve">Wether Departmental Tests Passed </t>
  </si>
  <si>
    <t xml:space="preserve">E.O.L Availed during Twelve Years </t>
  </si>
  <si>
    <t>Date of Appointment in to SPP-IA Scale allowed</t>
  </si>
  <si>
    <t xml:space="preserve">Scale &amp; Pay as on </t>
  </si>
  <si>
    <t xml:space="preserve">9) </t>
  </si>
  <si>
    <t>in SPP-IA Scale</t>
  </si>
  <si>
    <t>10)</t>
  </si>
  <si>
    <t>Basic Pay on</t>
  </si>
  <si>
    <t>Acadamic Qualification</t>
  </si>
  <si>
    <t>Professional Qualification</t>
  </si>
  <si>
    <t>Departmental Test Passed</t>
  </si>
  <si>
    <t>Yes</t>
  </si>
  <si>
    <t>No</t>
  </si>
  <si>
    <t>Exempted</t>
  </si>
  <si>
    <t xml:space="preserve">        Further the individual is informed that if any excess payment is noticed due to erroneous fixation of pay the same will be recovered from the concerned and when deducted by the authorities concerned in during the course of audit without any prior notice and pay will be revised accordingly. The necessary entries taken into the original service register.</t>
  </si>
  <si>
    <t xml:space="preserve">Inter </t>
  </si>
  <si>
    <t>TTC</t>
  </si>
  <si>
    <t>Sri. T.Rajesh Kumar</t>
  </si>
  <si>
    <t>PS Anchanoor</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</si>
</sst>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_(* #,##0.0_);_(* \(#,##0.0\);_(* &quot;-&quot;??_);_(@_)"/>
    <numFmt numFmtId="171" formatCode="_(* #,##0_);_(* \(#,##0\);_(* &quot;-&quot;??_);_(@_)"/>
    <numFmt numFmtId="172" formatCode="[$-409]dddd\,\ mmmm\ dd\,\ yyyy"/>
    <numFmt numFmtId="173" formatCode="[$-409]d\-mmm\-yy;@"/>
    <numFmt numFmtId="174" formatCode="[$-409]d\-mmm\-yyyy;@"/>
    <numFmt numFmtId="175" formatCode="[$-409]mmmm\ d\,\ yyyy;@"/>
    <numFmt numFmtId="176" formatCode="[$-1010000]d/m/yyyy;@"/>
    <numFmt numFmtId="177" formatCode="[$-409]h:mm:ss\ AM/PM"/>
    <numFmt numFmtId="178" formatCode="dd/mm/yyyy;@"/>
    <numFmt numFmtId="179" formatCode="d\.m\.yy;@"/>
    <numFmt numFmtId="180" formatCode="[$-1010000]d/m/yy;@"/>
    <numFmt numFmtId="181" formatCode="[$-4010000]d/m/yy;@"/>
    <numFmt numFmtId="182" formatCode="&quot;$&quot;#,##0.00"/>
    <numFmt numFmtId="183" formatCode="[$-409]dd/\ mmmm/\ yyyy"/>
  </numFmts>
  <fonts count="117">
    <font>
      <sz val="10"/>
      <name val="Times New Roman"/>
      <family val="0"/>
    </font>
    <font>
      <sz val="8"/>
      <name val="Times New Roman"/>
      <family val="1"/>
    </font>
    <font>
      <b/>
      <sz val="11"/>
      <name val="Times New Roman"/>
      <family val="1"/>
    </font>
    <font>
      <sz val="11"/>
      <name val="Times New Roman"/>
      <family val="1"/>
    </font>
    <font>
      <b/>
      <sz val="14"/>
      <name val="Times New Roman"/>
      <family val="1"/>
    </font>
    <font>
      <b/>
      <sz val="12"/>
      <name val="Times New Roman"/>
      <family val="1"/>
    </font>
    <font>
      <b/>
      <sz val="10"/>
      <name val="Times New Roman"/>
      <family val="1"/>
    </font>
    <font>
      <u val="single"/>
      <sz val="10"/>
      <color indexed="12"/>
      <name val="Times New Roman"/>
      <family val="1"/>
    </font>
    <font>
      <u val="single"/>
      <sz val="10"/>
      <color indexed="36"/>
      <name val="Times New Roman"/>
      <family val="1"/>
    </font>
    <font>
      <b/>
      <sz val="8"/>
      <name val="Times New Roman"/>
      <family val="1"/>
    </font>
    <font>
      <b/>
      <sz val="10"/>
      <name val="Palatino Linotype"/>
      <family val="1"/>
    </font>
    <font>
      <sz val="8"/>
      <name val="Tahoma"/>
      <family val="2"/>
    </font>
    <font>
      <b/>
      <sz val="11"/>
      <name val="Verdana"/>
      <family val="2"/>
    </font>
    <font>
      <b/>
      <sz val="12"/>
      <name val="Verdana"/>
      <family val="2"/>
    </font>
    <font>
      <b/>
      <sz val="11"/>
      <color indexed="12"/>
      <name val="Times New Roman"/>
      <family val="1"/>
    </font>
    <font>
      <b/>
      <sz val="18"/>
      <color indexed="9"/>
      <name val="Times New Roman"/>
      <family val="1"/>
    </font>
    <font>
      <sz val="12"/>
      <name val="Times New Roman"/>
      <family val="1"/>
    </font>
    <font>
      <b/>
      <sz val="10.5"/>
      <name val="Times New Roman"/>
      <family val="1"/>
    </font>
    <font>
      <sz val="10"/>
      <name val="Arial"/>
      <family val="2"/>
    </font>
    <font>
      <sz val="10"/>
      <name val="Bookman Old Style"/>
      <family val="1"/>
    </font>
    <font>
      <sz val="9"/>
      <name val="Arial"/>
      <family val="2"/>
    </font>
    <font>
      <sz val="12"/>
      <name val="Arial"/>
      <family val="2"/>
    </font>
    <font>
      <sz val="14"/>
      <name val="Arial"/>
      <family val="2"/>
    </font>
    <font>
      <sz val="14"/>
      <name val="Bookman Old Style"/>
      <family val="1"/>
    </font>
    <font>
      <sz val="12"/>
      <name val="Bookman Old Style"/>
      <family val="1"/>
    </font>
    <font>
      <sz val="11"/>
      <name val="Bookman Old Style"/>
      <family val="1"/>
    </font>
    <font>
      <sz val="14"/>
      <name val="Times New Roman"/>
      <family val="1"/>
    </font>
    <font>
      <sz val="11"/>
      <name val="Arial"/>
      <family val="2"/>
    </font>
    <font>
      <sz val="10"/>
      <name val="Georgia"/>
      <family val="1"/>
    </font>
    <font>
      <sz val="9"/>
      <name val="Bookman Old Style"/>
      <family val="1"/>
    </font>
    <font>
      <sz val="8"/>
      <name val="Bookman Old Style"/>
      <family val="1"/>
    </font>
    <font>
      <u val="single"/>
      <sz val="10"/>
      <name val="Times New Roman"/>
      <family val="1"/>
    </font>
    <font>
      <sz val="9"/>
      <name val="Times New Roman"/>
      <family val="1"/>
    </font>
    <font>
      <u val="single"/>
      <sz val="10"/>
      <name val="Bookman Old Style"/>
      <family val="1"/>
    </font>
    <font>
      <b/>
      <sz val="18"/>
      <name val="Times New Roman"/>
      <family val="1"/>
    </font>
    <font>
      <b/>
      <sz val="24"/>
      <name val="Times New Roman"/>
      <family val="1"/>
    </font>
    <font>
      <b/>
      <sz val="18"/>
      <color indexed="12"/>
      <name val="Times New Roman"/>
      <family val="1"/>
    </font>
    <font>
      <b/>
      <sz val="10"/>
      <name val="Bookman Old Style"/>
      <family val="1"/>
    </font>
    <font>
      <sz val="12"/>
      <name val="Calibri"/>
      <family val="2"/>
    </font>
    <font>
      <sz val="8"/>
      <name val="Calibri"/>
      <family val="2"/>
    </font>
    <font>
      <sz val="7"/>
      <name val="Calibri"/>
      <family val="2"/>
    </font>
    <font>
      <sz val="10"/>
      <name val="Calibri"/>
      <family val="2"/>
    </font>
    <font>
      <b/>
      <sz val="10"/>
      <name val="Calibri"/>
      <family val="2"/>
    </font>
    <font>
      <b/>
      <u val="single"/>
      <sz val="10"/>
      <name val="Calibri"/>
      <family val="2"/>
    </font>
    <font>
      <u val="single"/>
      <sz val="8"/>
      <name val="Calibri"/>
      <family val="2"/>
    </font>
    <font>
      <b/>
      <sz val="11"/>
      <name val="Calibri"/>
      <family val="2"/>
    </font>
    <font>
      <b/>
      <sz val="13"/>
      <name val="Times New Roman"/>
      <family val="1"/>
    </font>
    <font>
      <b/>
      <sz val="14"/>
      <name val="Lucida Sans Typewriter"/>
      <family val="3"/>
    </font>
    <font>
      <u val="single"/>
      <sz val="11"/>
      <name val="Times New Roman"/>
      <family val="1"/>
    </font>
    <font>
      <b/>
      <u val="single"/>
      <sz val="14"/>
      <name val="Georgia"/>
      <family val="1"/>
    </font>
    <font>
      <sz val="8"/>
      <name val="Palatino Linotype"/>
      <family val="1"/>
    </font>
    <font>
      <b/>
      <sz val="12"/>
      <name val="Lucida Bright"/>
      <family val="1"/>
    </font>
    <font>
      <b/>
      <sz val="11"/>
      <color indexed="12"/>
      <name val="Verdana"/>
      <family val="2"/>
    </font>
    <font>
      <u val="single"/>
      <sz val="28"/>
      <color indexed="12"/>
      <name val="Times New Roman"/>
      <family val="1"/>
    </font>
    <font>
      <b/>
      <u val="single"/>
      <sz val="28"/>
      <color indexed="8"/>
      <name val="Tempus Sans ITC"/>
      <family val="5"/>
    </font>
    <font>
      <b/>
      <sz val="12"/>
      <color indexed="9"/>
      <name val="Times New Roman"/>
      <family val="1"/>
    </font>
    <font>
      <b/>
      <sz val="16"/>
      <color indexed="9"/>
      <name val="Times New Roman"/>
      <family val="1"/>
    </font>
    <font>
      <b/>
      <sz val="9"/>
      <name val="Times New Roman"/>
      <family val="1"/>
    </font>
    <font>
      <b/>
      <sz val="12"/>
      <name val="Calibri"/>
      <family val="2"/>
    </font>
    <font>
      <b/>
      <sz val="8"/>
      <name val="Calibri"/>
      <family val="2"/>
    </font>
    <font>
      <b/>
      <sz val="14"/>
      <name val="Calibri"/>
      <family val="2"/>
    </font>
    <font>
      <b/>
      <u val="single"/>
      <sz val="11"/>
      <color indexed="14"/>
      <name val="Arial"/>
      <family val="2"/>
    </font>
    <font>
      <b/>
      <sz val="12"/>
      <color indexed="12"/>
      <name val="Arial"/>
      <family val="2"/>
    </font>
    <font>
      <b/>
      <sz val="10"/>
      <color indexed="12"/>
      <name val="Arial"/>
      <family val="2"/>
    </font>
    <font>
      <b/>
      <sz val="12"/>
      <color indexed="10"/>
      <name val="Arial"/>
      <family val="2"/>
    </font>
    <font>
      <b/>
      <sz val="10"/>
      <name val="Arial"/>
      <family val="2"/>
    </font>
    <font>
      <b/>
      <sz val="12"/>
      <name val="Arial"/>
      <family val="2"/>
    </font>
    <font>
      <b/>
      <sz val="14"/>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Times New Roman"/>
      <family val="1"/>
    </font>
    <font>
      <b/>
      <sz val="12"/>
      <color indexed="10"/>
      <name val="Times New Roman"/>
      <family val="1"/>
    </font>
    <font>
      <b/>
      <sz val="11"/>
      <color indexed="10"/>
      <name val="Verdana"/>
      <family val="2"/>
    </font>
    <font>
      <b/>
      <sz val="18"/>
      <color indexed="9"/>
      <name val="Calibri"/>
      <family val="2"/>
    </font>
    <font>
      <b/>
      <sz val="11"/>
      <color indexed="9"/>
      <name val="Times New Roman"/>
      <family val="1"/>
    </font>
    <font>
      <b/>
      <sz val="22"/>
      <color indexed="9"/>
      <name val="Palatino Linotype"/>
      <family val="1"/>
    </font>
    <font>
      <vertAlign val="superscript"/>
      <sz val="11"/>
      <name val="Times New Roman"/>
      <family val="1"/>
    </font>
    <font>
      <b/>
      <u val="single"/>
      <sz val="13.5"/>
      <color indexed="12"/>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Times New Roman"/>
      <family val="1"/>
    </font>
    <font>
      <b/>
      <sz val="12"/>
      <color rgb="FFFF0000"/>
      <name val="Times New Roman"/>
      <family val="1"/>
    </font>
    <font>
      <b/>
      <sz val="11"/>
      <color rgb="FFFF0000"/>
      <name val="Verdana"/>
      <family val="2"/>
    </font>
    <font>
      <b/>
      <sz val="18"/>
      <color theme="0"/>
      <name val="Calibri"/>
      <family val="2"/>
    </font>
    <font>
      <b/>
      <sz val="11"/>
      <color theme="0"/>
      <name val="Times New Roman"/>
      <family val="1"/>
    </font>
    <font>
      <b/>
      <sz val="22"/>
      <color theme="0"/>
      <name val="Palatino Linotype"/>
      <family val="1"/>
    </font>
    <font>
      <b/>
      <sz val="12"/>
      <color theme="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14"/>
        <bgColor indexed="64"/>
      </patternFill>
    </fill>
    <fill>
      <patternFill patternType="solid">
        <fgColor indexed="53"/>
        <bgColor indexed="64"/>
      </patternFill>
    </fill>
    <fill>
      <patternFill patternType="solid">
        <fgColor indexed="13"/>
        <bgColor indexed="64"/>
      </patternFill>
    </fill>
    <fill>
      <patternFill patternType="solid">
        <fgColor indexed="40"/>
        <bgColor indexed="64"/>
      </patternFill>
    </fill>
    <fill>
      <patternFill patternType="solid">
        <fgColor indexed="50"/>
        <bgColor indexed="64"/>
      </patternFill>
    </fill>
    <fill>
      <patternFill patternType="solid">
        <fgColor rgb="FFFFFF00"/>
        <bgColor indexed="64"/>
      </patternFill>
    </fill>
    <fill>
      <patternFill patternType="solid">
        <fgColor theme="0" tint="-0.1499900072813034"/>
        <bgColor indexed="64"/>
      </patternFill>
    </fill>
    <fill>
      <patternFill patternType="solid">
        <fgColor rgb="FF92D050"/>
        <bgColor indexed="64"/>
      </patternFill>
    </fill>
    <fill>
      <patternFill patternType="solid">
        <fgColor rgb="FF002060"/>
        <bgColor indexed="64"/>
      </patternFill>
    </fill>
    <fill>
      <patternFill patternType="solid">
        <fgColor theme="0" tint="-0.24997000396251678"/>
        <bgColor indexed="64"/>
      </patternFill>
    </fill>
    <fill>
      <patternFill patternType="solid">
        <fgColor indexed="49"/>
        <bgColor indexed="64"/>
      </patternFill>
    </fill>
    <fill>
      <patternFill patternType="solid">
        <fgColor theme="0" tint="-0.4999699890613556"/>
        <bgColor indexed="64"/>
      </patternFill>
    </fill>
    <fill>
      <patternFill patternType="solid">
        <fgColor theme="1" tint="0.49998000264167786"/>
        <bgColor indexed="64"/>
      </patternFill>
    </fill>
    <fill>
      <patternFill patternType="solid">
        <fgColor rgb="FFEE2EE5"/>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medium"/>
    </border>
    <border>
      <left style="medium"/>
      <right style="medium"/>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medium"/>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8" fillId="0" borderId="0" applyNumberFormat="0" applyFill="0" applyBorder="0" applyAlignment="0" applyProtection="0"/>
    <xf numFmtId="0" fontId="8"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7" fillId="0" borderId="0" applyNumberFormat="0" applyFill="0" applyBorder="0" applyAlignment="0" applyProtection="0"/>
    <xf numFmtId="0" fontId="103" fillId="30" borderId="1" applyNumberFormat="0" applyAlignment="0" applyProtection="0"/>
    <xf numFmtId="0" fontId="104" fillId="0" borderId="6" applyNumberFormat="0" applyFill="0" applyAlignment="0" applyProtection="0"/>
    <xf numFmtId="0" fontId="105" fillId="31" borderId="0" applyNumberFormat="0" applyBorder="0" applyAlignment="0" applyProtection="0"/>
    <xf numFmtId="0" fontId="18" fillId="0" borderId="0">
      <alignment/>
      <protection/>
    </xf>
    <xf numFmtId="0" fontId="0" fillId="32" borderId="7" applyNumberFormat="0" applyFont="0" applyAlignment="0" applyProtection="0"/>
    <xf numFmtId="0" fontId="106" fillId="27" borderId="8" applyNumberFormat="0" applyAlignment="0" applyProtection="0"/>
    <xf numFmtId="9" fontId="0" fillId="0" borderId="0" applyFont="0" applyFill="0" applyBorder="0" applyAlignment="0" applyProtection="0"/>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567">
    <xf numFmtId="0" fontId="0" fillId="0" borderId="0" xfId="0" applyAlignment="1">
      <alignment/>
    </xf>
    <xf numFmtId="0" fontId="3" fillId="0" borderId="0" xfId="0" applyFont="1" applyAlignment="1">
      <alignment vertical="center"/>
    </xf>
    <xf numFmtId="0" fontId="0" fillId="0" borderId="0" xfId="0" applyFont="1" applyAlignment="1">
      <alignment vertical="center"/>
    </xf>
    <xf numFmtId="0" fontId="2" fillId="0" borderId="0" xfId="0" applyFont="1" applyAlignment="1" applyProtection="1">
      <alignment horizontal="left" vertical="center"/>
      <protection locked="0"/>
    </xf>
    <xf numFmtId="0" fontId="2" fillId="0" borderId="0" xfId="0" applyFont="1" applyAlignment="1" applyProtection="1">
      <alignment vertical="center"/>
      <protection locked="0"/>
    </xf>
    <xf numFmtId="49" fontId="2" fillId="33" borderId="0" xfId="0" applyNumberFormat="1" applyFont="1" applyFill="1" applyBorder="1" applyAlignment="1" applyProtection="1">
      <alignment vertical="center" wrapText="1"/>
      <protection locked="0"/>
    </xf>
    <xf numFmtId="0" fontId="2" fillId="33" borderId="0" xfId="0" applyFont="1" applyFill="1" applyBorder="1" applyAlignment="1" applyProtection="1">
      <alignment horizontal="left" vertical="center"/>
      <protection locked="0"/>
    </xf>
    <xf numFmtId="0" fontId="2" fillId="33" borderId="10" xfId="0" applyFont="1" applyFill="1" applyBorder="1" applyAlignment="1" applyProtection="1">
      <alignment vertical="center"/>
      <protection locked="0"/>
    </xf>
    <xf numFmtId="49" fontId="5" fillId="34" borderId="11" xfId="0" applyNumberFormat="1" applyFont="1" applyFill="1" applyBorder="1" applyAlignment="1" applyProtection="1">
      <alignment horizontal="center" vertical="center" wrapText="1"/>
      <protection locked="0"/>
    </xf>
    <xf numFmtId="0" fontId="19" fillId="0" borderId="0" xfId="0" applyFont="1" applyAlignment="1">
      <alignment vertical="center"/>
    </xf>
    <xf numFmtId="0" fontId="18" fillId="0" borderId="0" xfId="0" applyFont="1" applyBorder="1" applyAlignment="1">
      <alignment vertical="center"/>
    </xf>
    <xf numFmtId="0" fontId="20" fillId="0" borderId="0" xfId="0" applyFont="1" applyAlignment="1">
      <alignment vertical="center"/>
    </xf>
    <xf numFmtId="0" fontId="20" fillId="0" borderId="0" xfId="0" applyFont="1" applyBorder="1" applyAlignment="1">
      <alignment vertical="center"/>
    </xf>
    <xf numFmtId="0" fontId="21" fillId="0" borderId="0" xfId="0" applyFont="1" applyAlignment="1">
      <alignment vertical="center"/>
    </xf>
    <xf numFmtId="0" fontId="21" fillId="0" borderId="0" xfId="0" applyFont="1" applyBorder="1" applyAlignment="1">
      <alignment vertical="center"/>
    </xf>
    <xf numFmtId="0" fontId="22" fillId="0" borderId="0" xfId="0" applyFont="1" applyAlignment="1">
      <alignment vertical="center"/>
    </xf>
    <xf numFmtId="0" fontId="24" fillId="0" borderId="0" xfId="0" applyFont="1" applyAlignment="1">
      <alignment vertical="center"/>
    </xf>
    <xf numFmtId="0" fontId="19" fillId="0" borderId="12" xfId="0" applyFont="1" applyBorder="1" applyAlignment="1">
      <alignment vertical="center"/>
    </xf>
    <xf numFmtId="0" fontId="19" fillId="0" borderId="13" xfId="0" applyFont="1" applyBorder="1" applyAlignment="1">
      <alignment vertical="center"/>
    </xf>
    <xf numFmtId="0" fontId="19" fillId="0" borderId="14" xfId="0" applyFont="1" applyBorder="1" applyAlignment="1">
      <alignment vertical="center"/>
    </xf>
    <xf numFmtId="0" fontId="19" fillId="0" borderId="15" xfId="0" applyFont="1" applyBorder="1" applyAlignment="1">
      <alignment vertical="center"/>
    </xf>
    <xf numFmtId="0" fontId="19" fillId="0" borderId="16"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19" fillId="0" borderId="17" xfId="0" applyFont="1" applyBorder="1" applyAlignment="1">
      <alignment vertical="center"/>
    </xf>
    <xf numFmtId="0" fontId="19" fillId="0" borderId="0" xfId="0" applyFont="1" applyBorder="1" applyAlignment="1">
      <alignment vertical="center"/>
    </xf>
    <xf numFmtId="0" fontId="19" fillId="0" borderId="18" xfId="0" applyFont="1" applyBorder="1" applyAlignment="1">
      <alignment vertical="center"/>
    </xf>
    <xf numFmtId="0" fontId="19" fillId="0" borderId="0" xfId="0" applyFont="1" applyAlignment="1">
      <alignment horizontal="center" vertical="center"/>
    </xf>
    <xf numFmtId="0" fontId="19" fillId="0" borderId="19" xfId="0" applyFont="1" applyBorder="1" applyAlignment="1">
      <alignment vertical="center"/>
    </xf>
    <xf numFmtId="0" fontId="19" fillId="0" borderId="20" xfId="0" applyFont="1" applyBorder="1" applyAlignment="1">
      <alignment vertical="center"/>
    </xf>
    <xf numFmtId="0" fontId="25" fillId="0" borderId="0" xfId="0" applyFont="1" applyAlignment="1">
      <alignment vertical="center"/>
    </xf>
    <xf numFmtId="0" fontId="19" fillId="0" borderId="16" xfId="0" applyFont="1" applyBorder="1" applyAlignment="1">
      <alignment vertical="center"/>
    </xf>
    <xf numFmtId="0" fontId="23" fillId="0" borderId="16" xfId="0" applyFont="1" applyBorder="1" applyAlignment="1">
      <alignment horizontal="center" vertical="center"/>
    </xf>
    <xf numFmtId="0" fontId="19" fillId="0" borderId="21" xfId="0" applyFont="1" applyBorder="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wrapText="1"/>
    </xf>
    <xf numFmtId="0" fontId="0" fillId="0" borderId="0" xfId="0" applyFont="1" applyAlignment="1">
      <alignment vertical="center"/>
    </xf>
    <xf numFmtId="0" fontId="21" fillId="0" borderId="0" xfId="0" applyFont="1" applyBorder="1" applyAlignment="1">
      <alignment horizontal="center" vertical="center"/>
    </xf>
    <xf numFmtId="0" fontId="27" fillId="0" borderId="0" xfId="0" applyFont="1" applyAlignment="1">
      <alignment vertical="center"/>
    </xf>
    <xf numFmtId="0" fontId="27" fillId="0" borderId="0" xfId="0" applyFont="1" applyAlignment="1">
      <alignment vertical="center" wrapText="1"/>
    </xf>
    <xf numFmtId="0" fontId="19" fillId="0" borderId="0" xfId="0" applyFont="1" applyAlignment="1">
      <alignment/>
    </xf>
    <xf numFmtId="0" fontId="25" fillId="0" borderId="0" xfId="0" applyFont="1" applyAlignment="1">
      <alignment/>
    </xf>
    <xf numFmtId="182" fontId="19" fillId="0" borderId="0" xfId="0" applyNumberFormat="1" applyFont="1" applyAlignment="1">
      <alignment/>
    </xf>
    <xf numFmtId="0" fontId="19" fillId="0" borderId="22" xfId="0" applyFont="1" applyBorder="1" applyAlignment="1">
      <alignment vertical="center"/>
    </xf>
    <xf numFmtId="0" fontId="19" fillId="0" borderId="23" xfId="0" applyFont="1" applyBorder="1" applyAlignment="1">
      <alignment vertical="center"/>
    </xf>
    <xf numFmtId="49" fontId="19" fillId="0" borderId="23" xfId="0" applyNumberFormat="1" applyFont="1" applyBorder="1" applyAlignment="1">
      <alignment vertical="center"/>
    </xf>
    <xf numFmtId="17" fontId="19" fillId="0" borderId="24" xfId="0" applyNumberFormat="1" applyFont="1" applyBorder="1" applyAlignment="1">
      <alignment vertical="center"/>
    </xf>
    <xf numFmtId="1" fontId="19" fillId="0" borderId="16" xfId="0" applyNumberFormat="1" applyFont="1" applyBorder="1" applyAlignment="1">
      <alignment vertical="center"/>
    </xf>
    <xf numFmtId="1" fontId="19" fillId="0" borderId="22" xfId="0" applyNumberFormat="1" applyFont="1" applyBorder="1" applyAlignment="1">
      <alignment vertical="center"/>
    </xf>
    <xf numFmtId="1" fontId="24" fillId="0" borderId="0" xfId="0" applyNumberFormat="1" applyFont="1" applyBorder="1" applyAlignment="1">
      <alignment vertical="center"/>
    </xf>
    <xf numFmtId="0" fontId="19" fillId="0" borderId="13" xfId="0" applyFont="1" applyBorder="1" applyAlignment="1">
      <alignment horizontal="right" vertical="center"/>
    </xf>
    <xf numFmtId="0" fontId="0" fillId="0" borderId="17" xfId="0" applyFont="1" applyBorder="1" applyAlignment="1">
      <alignment horizontal="center"/>
    </xf>
    <xf numFmtId="0" fontId="29" fillId="0" borderId="25" xfId="0" applyFont="1" applyBorder="1" applyAlignment="1">
      <alignment horizontal="center"/>
    </xf>
    <xf numFmtId="0" fontId="19" fillId="0" borderId="0" xfId="0" applyFont="1" applyBorder="1" applyAlignment="1">
      <alignment/>
    </xf>
    <xf numFmtId="0" fontId="19" fillId="0" borderId="19" xfId="0" applyFont="1" applyBorder="1" applyAlignment="1">
      <alignment horizontal="right" vertical="center"/>
    </xf>
    <xf numFmtId="0" fontId="19" fillId="0" borderId="12" xfId="0" applyFont="1" applyBorder="1" applyAlignment="1">
      <alignment horizontal="right" vertical="center"/>
    </xf>
    <xf numFmtId="0" fontId="19" fillId="0" borderId="20" xfId="0" applyFont="1" applyBorder="1" applyAlignment="1">
      <alignment horizontal="right" vertical="center"/>
    </xf>
    <xf numFmtId="0" fontId="19" fillId="0" borderId="25" xfId="0" applyFont="1" applyBorder="1" applyAlignment="1">
      <alignment/>
    </xf>
    <xf numFmtId="0" fontId="19" fillId="0" borderId="0" xfId="0" applyFont="1" applyBorder="1" applyAlignment="1">
      <alignment vertical="center" shrinkToFit="1"/>
    </xf>
    <xf numFmtId="0" fontId="19" fillId="0" borderId="0" xfId="0" applyFont="1" applyAlignment="1">
      <alignment horizontal="right" vertical="center"/>
    </xf>
    <xf numFmtId="40" fontId="19" fillId="0" borderId="0" xfId="0" applyNumberFormat="1" applyFont="1" applyAlignment="1">
      <alignment vertical="center"/>
    </xf>
    <xf numFmtId="49" fontId="19" fillId="0" borderId="0" xfId="0" applyNumberFormat="1" applyFont="1" applyAlignment="1">
      <alignment vertical="center"/>
    </xf>
    <xf numFmtId="0" fontId="19" fillId="0" borderId="0" xfId="0" applyFont="1" applyFill="1" applyBorder="1" applyAlignment="1">
      <alignment/>
    </xf>
    <xf numFmtId="0" fontId="19" fillId="0" borderId="26" xfId="0" applyFont="1" applyBorder="1" applyAlignment="1">
      <alignment/>
    </xf>
    <xf numFmtId="0" fontId="19" fillId="0" borderId="27" xfId="0" applyFont="1" applyBorder="1" applyAlignment="1">
      <alignment/>
    </xf>
    <xf numFmtId="0" fontId="24" fillId="0" borderId="0" xfId="0" applyFont="1" applyAlignment="1">
      <alignment/>
    </xf>
    <xf numFmtId="0" fontId="29" fillId="0" borderId="16" xfId="0" applyFont="1" applyBorder="1" applyAlignment="1">
      <alignment horizontal="center"/>
    </xf>
    <xf numFmtId="0" fontId="0" fillId="0" borderId="25" xfId="0" applyFont="1" applyBorder="1" applyAlignment="1">
      <alignment/>
    </xf>
    <xf numFmtId="0" fontId="19" fillId="0" borderId="21" xfId="0" applyFont="1" applyBorder="1" applyAlignment="1">
      <alignment/>
    </xf>
    <xf numFmtId="2" fontId="19" fillId="0" borderId="25" xfId="0" applyNumberFormat="1" applyFont="1" applyBorder="1" applyAlignment="1">
      <alignment/>
    </xf>
    <xf numFmtId="0" fontId="19" fillId="0" borderId="23" xfId="0" applyFont="1" applyBorder="1" applyAlignment="1">
      <alignment/>
    </xf>
    <xf numFmtId="0" fontId="20" fillId="0" borderId="16" xfId="0" applyFont="1" applyBorder="1" applyAlignment="1">
      <alignment horizontal="center"/>
    </xf>
    <xf numFmtId="0" fontId="31" fillId="0" borderId="0" xfId="0" applyFont="1" applyAlignment="1">
      <alignment/>
    </xf>
    <xf numFmtId="2" fontId="19" fillId="0" borderId="0" xfId="0" applyNumberFormat="1" applyFont="1" applyBorder="1" applyAlignment="1">
      <alignment/>
    </xf>
    <xf numFmtId="0" fontId="23" fillId="0" borderId="0" xfId="0" applyFont="1" applyAlignment="1">
      <alignment/>
    </xf>
    <xf numFmtId="2" fontId="19" fillId="0" borderId="23" xfId="0" applyNumberFormat="1" applyFont="1" applyBorder="1" applyAlignment="1">
      <alignment/>
    </xf>
    <xf numFmtId="0" fontId="29" fillId="0" borderId="16" xfId="0" applyFont="1" applyBorder="1" applyAlignment="1">
      <alignment horizontal="center" vertical="center"/>
    </xf>
    <xf numFmtId="0" fontId="30" fillId="0" borderId="0" xfId="0" applyFont="1" applyBorder="1" applyAlignment="1">
      <alignment vertical="center" wrapText="1"/>
    </xf>
    <xf numFmtId="0" fontId="33" fillId="0" borderId="0" xfId="0" applyFont="1" applyAlignment="1">
      <alignment/>
    </xf>
    <xf numFmtId="0" fontId="29" fillId="0" borderId="0" xfId="0" applyFont="1" applyAlignment="1">
      <alignment/>
    </xf>
    <xf numFmtId="0" fontId="19" fillId="0" borderId="0" xfId="0" applyFont="1" applyAlignment="1">
      <alignment/>
    </xf>
    <xf numFmtId="0" fontId="19" fillId="0" borderId="0" xfId="0" applyFont="1" applyBorder="1" applyAlignment="1">
      <alignment vertical="center" readingOrder="1"/>
    </xf>
    <xf numFmtId="0" fontId="19" fillId="0" borderId="0" xfId="0" applyFont="1" applyAlignment="1">
      <alignment horizontal="left"/>
    </xf>
    <xf numFmtId="0" fontId="31" fillId="0" borderId="0" xfId="0" applyFont="1" applyAlignment="1">
      <alignment vertical="top" wrapText="1"/>
    </xf>
    <xf numFmtId="0" fontId="30" fillId="0" borderId="16" xfId="0" applyFont="1" applyBorder="1" applyAlignment="1">
      <alignment horizontal="center"/>
    </xf>
    <xf numFmtId="0" fontId="33" fillId="0" borderId="0" xfId="0" applyFont="1" applyBorder="1" applyAlignment="1">
      <alignment/>
    </xf>
    <xf numFmtId="0" fontId="29" fillId="0" borderId="0" xfId="0" applyFont="1" applyBorder="1" applyAlignment="1">
      <alignment/>
    </xf>
    <xf numFmtId="0" fontId="29" fillId="0" borderId="22" xfId="0" applyFont="1" applyBorder="1" applyAlignment="1">
      <alignment horizontal="center"/>
    </xf>
    <xf numFmtId="0" fontId="29" fillId="0" borderId="21" xfId="0" applyFont="1" applyBorder="1" applyAlignment="1">
      <alignment horizontal="center"/>
    </xf>
    <xf numFmtId="0" fontId="19" fillId="0" borderId="0" xfId="0" applyFont="1" applyBorder="1" applyAlignment="1">
      <alignment horizontal="right" vertical="center"/>
    </xf>
    <xf numFmtId="0" fontId="19" fillId="0" borderId="0" xfId="0" applyFont="1" applyAlignment="1">
      <alignment horizontal="centerContinuous" vertical="center"/>
    </xf>
    <xf numFmtId="2" fontId="19" fillId="0" borderId="0" xfId="0" applyNumberFormat="1" applyFont="1" applyAlignment="1">
      <alignment/>
    </xf>
    <xf numFmtId="0" fontId="29" fillId="0" borderId="0" xfId="0" applyFont="1" applyAlignment="1">
      <alignment/>
    </xf>
    <xf numFmtId="0" fontId="19" fillId="0" borderId="28" xfId="0" applyFont="1" applyBorder="1" applyAlignment="1">
      <alignment/>
    </xf>
    <xf numFmtId="0" fontId="19" fillId="0" borderId="0" xfId="0" applyFont="1" applyBorder="1" applyAlignment="1">
      <alignment horizontal="center" vertical="center" wrapText="1"/>
    </xf>
    <xf numFmtId="0" fontId="19" fillId="0" borderId="0" xfId="0" applyFont="1" applyBorder="1" applyAlignment="1">
      <alignment horizontal="center" vertical="center" textRotation="90" wrapText="1"/>
    </xf>
    <xf numFmtId="0" fontId="30" fillId="0" borderId="0" xfId="0" applyFont="1" applyBorder="1" applyAlignment="1">
      <alignment horizontal="center"/>
    </xf>
    <xf numFmtId="0" fontId="19" fillId="0" borderId="0" xfId="0" applyFont="1" applyBorder="1" applyAlignment="1">
      <alignment horizontal="center"/>
    </xf>
    <xf numFmtId="0" fontId="37" fillId="0" borderId="0" xfId="0" applyFont="1" applyAlignment="1">
      <alignment textRotation="90"/>
    </xf>
    <xf numFmtId="0" fontId="33" fillId="0" borderId="23" xfId="0" applyFont="1" applyBorder="1" applyAlignment="1">
      <alignment/>
    </xf>
    <xf numFmtId="2" fontId="19" fillId="0" borderId="23" xfId="0" applyNumberFormat="1" applyFont="1" applyBorder="1" applyAlignment="1">
      <alignment/>
    </xf>
    <xf numFmtId="0" fontId="38" fillId="0" borderId="0" xfId="0" applyFont="1" applyAlignment="1">
      <alignment vertical="center" wrapText="1"/>
    </xf>
    <xf numFmtId="0" fontId="39" fillId="0" borderId="0" xfId="0" applyFont="1" applyAlignment="1">
      <alignment horizontal="center" vertical="center" wrapText="1"/>
    </xf>
    <xf numFmtId="0" fontId="39" fillId="0" borderId="0" xfId="0" applyFont="1" applyAlignment="1">
      <alignment vertical="center"/>
    </xf>
    <xf numFmtId="0" fontId="39" fillId="0" borderId="0" xfId="0" applyFont="1" applyAlignment="1">
      <alignment horizontal="right" vertical="center" wrapText="1"/>
    </xf>
    <xf numFmtId="0" fontId="39" fillId="0" borderId="0" xfId="0" applyFont="1" applyAlignment="1">
      <alignment vertical="center" wrapText="1"/>
    </xf>
    <xf numFmtId="0" fontId="40" fillId="0" borderId="0" xfId="0" applyFont="1" applyAlignment="1">
      <alignment vertical="center" wrapText="1"/>
    </xf>
    <xf numFmtId="0" fontId="0" fillId="0" borderId="0" xfId="0" applyFont="1" applyFill="1" applyBorder="1" applyAlignment="1">
      <alignment/>
    </xf>
    <xf numFmtId="0" fontId="0" fillId="0" borderId="0" xfId="0" applyFont="1" applyAlignment="1">
      <alignment/>
    </xf>
    <xf numFmtId="0" fontId="32" fillId="0" borderId="0" xfId="0" applyFont="1" applyAlignment="1">
      <alignment/>
    </xf>
    <xf numFmtId="0" fontId="0" fillId="0" borderId="0" xfId="0" applyFont="1" applyAlignment="1">
      <alignment/>
    </xf>
    <xf numFmtId="0" fontId="0" fillId="0" borderId="0" xfId="0" applyFont="1" applyAlignment="1">
      <alignment horizontal="left" vertical="center" indent="4"/>
    </xf>
    <xf numFmtId="0" fontId="2"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2" fillId="33" borderId="0" xfId="0" applyFont="1" applyFill="1" applyBorder="1" applyAlignment="1" applyProtection="1">
      <alignment horizontal="center" vertical="center"/>
      <protection locked="0"/>
    </xf>
    <xf numFmtId="49" fontId="2" fillId="35" borderId="13" xfId="0" applyNumberFormat="1" applyFont="1" applyFill="1" applyBorder="1" applyAlignment="1" applyProtection="1">
      <alignment vertical="center"/>
      <protection locked="0"/>
    </xf>
    <xf numFmtId="49" fontId="2" fillId="35" borderId="17" xfId="0" applyNumberFormat="1" applyFont="1" applyFill="1" applyBorder="1" applyAlignment="1" applyProtection="1">
      <alignment vertical="center"/>
      <protection locked="0"/>
    </xf>
    <xf numFmtId="0" fontId="2" fillId="33" borderId="18" xfId="0" applyFont="1" applyFill="1" applyBorder="1" applyAlignment="1" applyProtection="1">
      <alignment vertical="center"/>
      <protection locked="0"/>
    </xf>
    <xf numFmtId="0" fontId="5" fillId="0" borderId="0" xfId="0" applyFont="1" applyAlignment="1" applyProtection="1">
      <alignment vertical="center"/>
      <protection locked="0"/>
    </xf>
    <xf numFmtId="0" fontId="14" fillId="33" borderId="17" xfId="0" applyFont="1" applyFill="1" applyBorder="1" applyAlignment="1" applyProtection="1">
      <alignment horizontal="left" vertical="center"/>
      <protection locked="0"/>
    </xf>
    <xf numFmtId="179" fontId="2" fillId="33" borderId="0" xfId="0" applyNumberFormat="1" applyFont="1" applyFill="1" applyBorder="1" applyAlignment="1" applyProtection="1">
      <alignment horizontal="center" vertical="center"/>
      <protection locked="0"/>
    </xf>
    <xf numFmtId="49" fontId="2" fillId="33" borderId="17" xfId="0" applyNumberFormat="1" applyFont="1" applyFill="1" applyBorder="1" applyAlignment="1" applyProtection="1">
      <alignment vertical="center" wrapText="1"/>
      <protection locked="0"/>
    </xf>
    <xf numFmtId="0" fontId="6" fillId="33" borderId="18" xfId="0" applyFont="1" applyFill="1" applyBorder="1" applyAlignment="1" applyProtection="1">
      <alignment vertical="center"/>
      <protection locked="0"/>
    </xf>
    <xf numFmtId="49" fontId="2" fillId="35" borderId="19" xfId="0" applyNumberFormat="1" applyFont="1" applyFill="1" applyBorder="1" applyAlignment="1" applyProtection="1">
      <alignment vertical="center"/>
      <protection locked="0"/>
    </xf>
    <xf numFmtId="0" fontId="39" fillId="0" borderId="0" xfId="0" applyFont="1" applyAlignment="1" applyProtection="1">
      <alignment vertical="center"/>
      <protection hidden="1" locked="0"/>
    </xf>
    <xf numFmtId="1" fontId="41" fillId="0" borderId="0" xfId="0" applyNumberFormat="1" applyFont="1" applyAlignment="1" applyProtection="1">
      <alignment vertical="center"/>
      <protection hidden="1" locked="0"/>
    </xf>
    <xf numFmtId="0" fontId="39" fillId="0" borderId="0" xfId="0" applyFont="1" applyAlignment="1" applyProtection="1">
      <alignment vertical="center" wrapText="1"/>
      <protection hidden="1" locked="0"/>
    </xf>
    <xf numFmtId="0" fontId="40" fillId="0" borderId="0" xfId="0" applyFont="1" applyAlignment="1" applyProtection="1">
      <alignment vertical="center" wrapText="1"/>
      <protection hidden="1" locked="0"/>
    </xf>
    <xf numFmtId="0" fontId="39" fillId="0" borderId="0" xfId="0" applyFont="1" applyAlignment="1" applyProtection="1">
      <alignment horizontal="right" vertical="center" wrapText="1"/>
      <protection hidden="1" locked="0"/>
    </xf>
    <xf numFmtId="0" fontId="38" fillId="0" borderId="0" xfId="0" applyFont="1" applyAlignment="1" applyProtection="1">
      <alignment vertical="center" wrapText="1"/>
      <protection hidden="1" locked="0"/>
    </xf>
    <xf numFmtId="0" fontId="39" fillId="0" borderId="0" xfId="0" applyFont="1" applyAlignment="1" applyProtection="1">
      <alignment horizontal="center" vertical="center" wrapText="1"/>
      <protection hidden="1" locked="0"/>
    </xf>
    <xf numFmtId="0" fontId="43" fillId="0" borderId="0" xfId="0" applyFont="1" applyAlignment="1" applyProtection="1">
      <alignment vertical="center"/>
      <protection hidden="1" locked="0"/>
    </xf>
    <xf numFmtId="168" fontId="43" fillId="0" borderId="0" xfId="0" applyNumberFormat="1" applyFont="1" applyAlignment="1" applyProtection="1">
      <alignment vertical="center"/>
      <protection hidden="1" locked="0"/>
    </xf>
    <xf numFmtId="0" fontId="44" fillId="0" borderId="0" xfId="0" applyFont="1" applyAlignment="1" applyProtection="1">
      <alignment horizontal="right" vertical="center" wrapText="1"/>
      <protection hidden="1" locked="0"/>
    </xf>
    <xf numFmtId="0" fontId="42" fillId="0" borderId="0" xfId="0" applyFont="1" applyAlignment="1" applyProtection="1">
      <alignment vertical="top" wrapText="1"/>
      <protection hidden="1" locked="0"/>
    </xf>
    <xf numFmtId="0" fontId="38" fillId="0" borderId="0" xfId="0" applyFont="1" applyAlignment="1" applyProtection="1">
      <alignment vertical="center"/>
      <protection hidden="1" locked="0"/>
    </xf>
    <xf numFmtId="0" fontId="42" fillId="0" borderId="0" xfId="0" applyFont="1" applyAlignment="1" applyProtection="1">
      <alignment vertical="center" wrapText="1"/>
      <protection hidden="1" locked="0"/>
    </xf>
    <xf numFmtId="0" fontId="42" fillId="0" borderId="0" xfId="0" applyFont="1" applyAlignment="1" applyProtection="1">
      <alignment horizontal="right" vertical="center" wrapText="1"/>
      <protection hidden="1" locked="0"/>
    </xf>
    <xf numFmtId="0" fontId="42" fillId="0" borderId="0" xfId="0" applyFont="1" applyAlignment="1" applyProtection="1">
      <alignment vertical="center"/>
      <protection hidden="1" locked="0"/>
    </xf>
    <xf numFmtId="0" fontId="42" fillId="0" borderId="0" xfId="0" applyFont="1" applyAlignment="1" applyProtection="1">
      <alignment horizontal="center" vertical="center" wrapText="1"/>
      <protection hidden="1" locked="0"/>
    </xf>
    <xf numFmtId="0" fontId="2" fillId="33" borderId="0" xfId="0" applyNumberFormat="1" applyFont="1" applyFill="1" applyAlignment="1" applyProtection="1">
      <alignment vertical="center"/>
      <protection locked="0"/>
    </xf>
    <xf numFmtId="0" fontId="2" fillId="33" borderId="0" xfId="0" applyFont="1" applyFill="1" applyBorder="1" applyAlignment="1" applyProtection="1">
      <alignment vertical="center" wrapText="1"/>
      <protection locked="0"/>
    </xf>
    <xf numFmtId="0" fontId="2" fillId="33" borderId="29" xfId="0" applyFont="1" applyFill="1" applyBorder="1" applyAlignment="1" applyProtection="1">
      <alignment horizontal="left" vertical="center"/>
      <protection locked="0"/>
    </xf>
    <xf numFmtId="0" fontId="2" fillId="33" borderId="29" xfId="0" applyFont="1" applyFill="1" applyBorder="1" applyAlignment="1" applyProtection="1">
      <alignment horizontal="right" vertical="center" indent="3"/>
      <protection locked="0"/>
    </xf>
    <xf numFmtId="0" fontId="0" fillId="0" borderId="0" xfId="0" applyAlignment="1">
      <alignment vertical="center"/>
    </xf>
    <xf numFmtId="0" fontId="19" fillId="0" borderId="0" xfId="0" applyFont="1" applyAlignment="1">
      <alignment vertical="center" wrapText="1"/>
    </xf>
    <xf numFmtId="0" fontId="2" fillId="33" borderId="11" xfId="0" applyFont="1" applyFill="1" applyBorder="1" applyAlignment="1" applyProtection="1">
      <alignment vertical="center"/>
      <protection/>
    </xf>
    <xf numFmtId="0" fontId="2" fillId="34" borderId="0" xfId="0" applyFont="1" applyFill="1" applyBorder="1" applyAlignment="1" applyProtection="1">
      <alignment vertical="center"/>
      <protection/>
    </xf>
    <xf numFmtId="0" fontId="46" fillId="34" borderId="17" xfId="0" applyFont="1" applyFill="1" applyBorder="1" applyAlignment="1" applyProtection="1">
      <alignment vertical="center" wrapText="1"/>
      <protection/>
    </xf>
    <xf numFmtId="0" fontId="46" fillId="34" borderId="0" xfId="0" applyFont="1" applyFill="1" applyBorder="1" applyAlignment="1" applyProtection="1">
      <alignment vertical="center" wrapText="1"/>
      <protection/>
    </xf>
    <xf numFmtId="0" fontId="5" fillId="34" borderId="17" xfId="0" applyFont="1" applyFill="1" applyBorder="1" applyAlignment="1" applyProtection="1">
      <alignment vertical="center"/>
      <protection/>
    </xf>
    <xf numFmtId="49" fontId="2" fillId="35" borderId="0" xfId="0" applyNumberFormat="1" applyFont="1" applyFill="1" applyBorder="1" applyAlignment="1" applyProtection="1">
      <alignment vertical="center"/>
      <protection/>
    </xf>
    <xf numFmtId="0" fontId="2" fillId="33" borderId="0" xfId="0" applyFont="1" applyFill="1" applyAlignment="1" applyProtection="1">
      <alignment horizontal="left" vertical="center"/>
      <protection/>
    </xf>
    <xf numFmtId="49" fontId="2" fillId="33" borderId="0" xfId="0" applyNumberFormat="1" applyFont="1" applyFill="1" applyBorder="1" applyAlignment="1" applyProtection="1">
      <alignment vertical="center"/>
      <protection/>
    </xf>
    <xf numFmtId="0" fontId="2" fillId="33" borderId="0" xfId="0" applyFont="1" applyFill="1" applyAlignment="1" applyProtection="1">
      <alignment vertical="center"/>
      <protection/>
    </xf>
    <xf numFmtId="0" fontId="5" fillId="33" borderId="0" xfId="0" applyFont="1" applyFill="1" applyAlignment="1" applyProtection="1">
      <alignment vertical="center"/>
      <protection/>
    </xf>
    <xf numFmtId="0" fontId="2" fillId="0" borderId="0" xfId="0" applyFont="1" applyAlignment="1" applyProtection="1">
      <alignment vertical="center"/>
      <protection/>
    </xf>
    <xf numFmtId="0" fontId="2" fillId="0" borderId="0" xfId="0" applyFont="1" applyAlignment="1" applyProtection="1">
      <alignment horizontal="center" vertical="center"/>
      <protection/>
    </xf>
    <xf numFmtId="0" fontId="12" fillId="0" borderId="0" xfId="0" applyFont="1" applyAlignment="1" applyProtection="1">
      <alignment vertical="center"/>
      <protection/>
    </xf>
    <xf numFmtId="0" fontId="2" fillId="35" borderId="0" xfId="0" applyNumberFormat="1" applyFont="1" applyFill="1" applyBorder="1" applyAlignment="1" applyProtection="1">
      <alignment vertical="center"/>
      <protection/>
    </xf>
    <xf numFmtId="0" fontId="2" fillId="33" borderId="0" xfId="0" applyNumberFormat="1" applyFont="1" applyFill="1" applyAlignment="1" applyProtection="1">
      <alignment horizontal="left" vertical="center"/>
      <protection/>
    </xf>
    <xf numFmtId="0" fontId="2" fillId="33" borderId="0" xfId="0" applyNumberFormat="1" applyFont="1" applyFill="1" applyBorder="1" applyAlignment="1" applyProtection="1">
      <alignment vertical="center"/>
      <protection/>
    </xf>
    <xf numFmtId="0" fontId="2" fillId="33" borderId="0" xfId="0" applyNumberFormat="1" applyFont="1" applyFill="1" applyAlignment="1" applyProtection="1">
      <alignment vertical="center"/>
      <protection/>
    </xf>
    <xf numFmtId="0" fontId="5" fillId="33" borderId="0" xfId="0" applyNumberFormat="1" applyFont="1" applyFill="1" applyAlignment="1" applyProtection="1">
      <alignmen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horizontal="center" vertical="center"/>
      <protection/>
    </xf>
    <xf numFmtId="0" fontId="12" fillId="0" borderId="0" xfId="0" applyNumberFormat="1" applyFont="1" applyAlignment="1" applyProtection="1">
      <alignment vertical="center"/>
      <protection/>
    </xf>
    <xf numFmtId="0" fontId="2" fillId="0" borderId="0" xfId="0" applyNumberFormat="1" applyFont="1" applyAlignment="1" applyProtection="1">
      <alignment horizontal="left" vertical="center"/>
      <protection/>
    </xf>
    <xf numFmtId="176" fontId="2" fillId="0" borderId="0" xfId="0" applyNumberFormat="1" applyFont="1" applyBorder="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horizontal="center" vertical="center"/>
      <protection/>
    </xf>
    <xf numFmtId="0" fontId="13" fillId="0" borderId="0" xfId="0" applyFont="1" applyAlignment="1" applyProtection="1">
      <alignment vertical="center"/>
      <protection/>
    </xf>
    <xf numFmtId="0" fontId="6" fillId="0" borderId="0" xfId="0" applyFont="1" applyAlignment="1" applyProtection="1">
      <alignment vertical="center"/>
      <protection/>
    </xf>
    <xf numFmtId="0" fontId="2" fillId="0" borderId="0" xfId="0" applyFont="1" applyBorder="1" applyAlignment="1" applyProtection="1">
      <alignment vertical="center"/>
      <protection/>
    </xf>
    <xf numFmtId="0" fontId="2" fillId="0" borderId="0" xfId="0" applyFont="1" applyAlignment="1" applyProtection="1">
      <alignment vertical="center" wrapText="1"/>
      <protection/>
    </xf>
    <xf numFmtId="0" fontId="2" fillId="35" borderId="0" xfId="0" applyNumberFormat="1" applyFont="1" applyFill="1" applyBorder="1" applyAlignment="1" applyProtection="1">
      <alignment vertical="center"/>
      <protection locked="0"/>
    </xf>
    <xf numFmtId="0" fontId="2" fillId="33" borderId="0" xfId="0" applyNumberFormat="1" applyFont="1" applyFill="1" applyAlignment="1" applyProtection="1">
      <alignment horizontal="left" vertical="center"/>
      <protection locked="0"/>
    </xf>
    <xf numFmtId="0" fontId="2" fillId="33" borderId="0" xfId="0" applyNumberFormat="1" applyFont="1" applyFill="1" applyBorder="1" applyAlignment="1" applyProtection="1">
      <alignment vertical="center"/>
      <protection locked="0"/>
    </xf>
    <xf numFmtId="0" fontId="5" fillId="33" borderId="0" xfId="0" applyNumberFormat="1" applyFont="1" applyFill="1" applyAlignment="1" applyProtection="1">
      <alignment vertical="center"/>
      <protection locked="0"/>
    </xf>
    <xf numFmtId="0" fontId="2" fillId="0" borderId="0" xfId="0" applyNumberFormat="1" applyFont="1" applyAlignment="1" applyProtection="1">
      <alignment vertical="center"/>
      <protection locked="0"/>
    </xf>
    <xf numFmtId="0" fontId="2" fillId="0" borderId="0" xfId="0" applyNumberFormat="1" applyFont="1" applyAlignment="1" applyProtection="1">
      <alignment horizontal="center" vertical="center"/>
      <protection locked="0"/>
    </xf>
    <xf numFmtId="0" fontId="12" fillId="0" borderId="0" xfId="0" applyNumberFormat="1" applyFont="1" applyAlignment="1" applyProtection="1">
      <alignment vertical="center"/>
      <protection locked="0"/>
    </xf>
    <xf numFmtId="0" fontId="2" fillId="33" borderId="30" xfId="0" applyNumberFormat="1" applyFont="1" applyFill="1" applyBorder="1" applyAlignment="1" applyProtection="1">
      <alignment vertical="center"/>
      <protection locked="0"/>
    </xf>
    <xf numFmtId="0" fontId="2" fillId="33" borderId="11" xfId="0" applyNumberFormat="1" applyFont="1" applyFill="1" applyBorder="1" applyAlignment="1" applyProtection="1">
      <alignment horizontal="center" vertical="center"/>
      <protection locked="0"/>
    </xf>
    <xf numFmtId="14" fontId="2" fillId="33" borderId="0" xfId="0" applyNumberFormat="1" applyFont="1" applyFill="1" applyBorder="1" applyAlignment="1" applyProtection="1">
      <alignment vertical="center"/>
      <protection locked="0"/>
    </xf>
    <xf numFmtId="0" fontId="2" fillId="33" borderId="0" xfId="0" applyNumberFormat="1" applyFont="1" applyFill="1" applyBorder="1" applyAlignment="1" applyProtection="1">
      <alignment vertical="center" wrapText="1"/>
      <protection locked="0"/>
    </xf>
    <xf numFmtId="14" fontId="2" fillId="33" borderId="0" xfId="0" applyNumberFormat="1" applyFont="1" applyFill="1" applyAlignment="1" applyProtection="1">
      <alignment vertical="center"/>
      <protection locked="0"/>
    </xf>
    <xf numFmtId="14" fontId="2" fillId="36" borderId="0" xfId="0" applyNumberFormat="1" applyFont="1" applyFill="1" applyBorder="1" applyAlignment="1" applyProtection="1">
      <alignment vertical="center" wrapText="1"/>
      <protection locked="0"/>
    </xf>
    <xf numFmtId="0" fontId="2" fillId="36" borderId="0" xfId="0" applyNumberFormat="1" applyFont="1" applyFill="1" applyBorder="1" applyAlignment="1" applyProtection="1">
      <alignment vertical="center" wrapText="1"/>
      <protection locked="0"/>
    </xf>
    <xf numFmtId="0" fontId="2" fillId="36" borderId="0" xfId="0" applyNumberFormat="1" applyFont="1" applyFill="1" applyAlignment="1" applyProtection="1">
      <alignment vertical="center"/>
      <protection locked="0"/>
    </xf>
    <xf numFmtId="0" fontId="2" fillId="37" borderId="0" xfId="0" applyNumberFormat="1" applyFont="1" applyFill="1" applyAlignment="1" applyProtection="1">
      <alignment vertical="center"/>
      <protection locked="0"/>
    </xf>
    <xf numFmtId="0" fontId="2" fillId="38" borderId="0" xfId="0" applyNumberFormat="1" applyFont="1" applyFill="1" applyBorder="1" applyAlignment="1" applyProtection="1">
      <alignment vertical="center" wrapText="1"/>
      <protection locked="0"/>
    </xf>
    <xf numFmtId="0" fontId="2" fillId="38" borderId="0" xfId="0" applyNumberFormat="1" applyFont="1" applyFill="1" applyAlignment="1" applyProtection="1">
      <alignment vertical="center"/>
      <protection locked="0"/>
    </xf>
    <xf numFmtId="0" fontId="2" fillId="39" borderId="0" xfId="0" applyNumberFormat="1" applyFont="1" applyFill="1" applyAlignment="1" applyProtection="1">
      <alignment horizontal="left" vertical="center"/>
      <protection locked="0"/>
    </xf>
    <xf numFmtId="0" fontId="2" fillId="39" borderId="0" xfId="0" applyNumberFormat="1" applyFont="1" applyFill="1" applyBorder="1" applyAlignment="1" applyProtection="1">
      <alignment vertical="center" wrapText="1"/>
      <protection locked="0"/>
    </xf>
    <xf numFmtId="0" fontId="2" fillId="39" borderId="0" xfId="0" applyNumberFormat="1" applyFont="1" applyFill="1" applyAlignment="1" applyProtection="1">
      <alignment vertical="center"/>
      <protection locked="0"/>
    </xf>
    <xf numFmtId="0" fontId="2" fillId="37" borderId="0" xfId="0" applyNumberFormat="1" applyFont="1" applyFill="1" applyBorder="1" applyAlignment="1" applyProtection="1">
      <alignment vertical="center"/>
      <protection locked="0"/>
    </xf>
    <xf numFmtId="0" fontId="2" fillId="37" borderId="0" xfId="0" applyNumberFormat="1" applyFont="1" applyFill="1" applyAlignment="1" applyProtection="1">
      <alignment horizontal="left" vertical="center"/>
      <protection locked="0"/>
    </xf>
    <xf numFmtId="0" fontId="2" fillId="37" borderId="0" xfId="0" applyNumberFormat="1" applyFont="1" applyFill="1" applyBorder="1" applyAlignment="1" applyProtection="1">
      <alignment vertical="center" wrapText="1"/>
      <protection locked="0"/>
    </xf>
    <xf numFmtId="0" fontId="2" fillId="37" borderId="0" xfId="0" applyNumberFormat="1" applyFont="1" applyFill="1" applyBorder="1" applyAlignment="1" applyProtection="1">
      <alignment horizontal="right" vertical="center" wrapText="1"/>
      <protection locked="0"/>
    </xf>
    <xf numFmtId="0" fontId="5" fillId="37" borderId="0" xfId="0" applyNumberFormat="1" applyFont="1" applyFill="1" applyAlignment="1" applyProtection="1">
      <alignment vertical="center"/>
      <protection locked="0"/>
    </xf>
    <xf numFmtId="0" fontId="2" fillId="37" borderId="0" xfId="0" applyNumberFormat="1" applyFont="1" applyFill="1" applyAlignment="1" applyProtection="1">
      <alignment horizontal="center" vertical="center"/>
      <protection locked="0"/>
    </xf>
    <xf numFmtId="0" fontId="12" fillId="37" borderId="0" xfId="0" applyNumberFormat="1" applyFont="1" applyFill="1" applyAlignment="1" applyProtection="1">
      <alignment vertical="center"/>
      <protection locked="0"/>
    </xf>
    <xf numFmtId="14" fontId="2" fillId="37" borderId="0" xfId="0" applyNumberFormat="1" applyFont="1" applyFill="1" applyAlignment="1" applyProtection="1">
      <alignment vertical="center"/>
      <protection locked="0"/>
    </xf>
    <xf numFmtId="0" fontId="10" fillId="37" borderId="0" xfId="0" applyNumberFormat="1" applyFont="1" applyFill="1" applyAlignment="1" applyProtection="1">
      <alignment vertical="center"/>
      <protection locked="0"/>
    </xf>
    <xf numFmtId="0" fontId="2" fillId="37" borderId="0" xfId="0" applyNumberFormat="1" applyFont="1" applyFill="1" applyAlignment="1" applyProtection="1">
      <alignment horizontal="right" vertical="center"/>
      <protection locked="0"/>
    </xf>
    <xf numFmtId="0" fontId="2" fillId="33" borderId="0" xfId="0" applyNumberFormat="1" applyFont="1" applyFill="1" applyAlignment="1" applyProtection="1">
      <alignment horizontal="right" vertical="center"/>
      <protection locked="0"/>
    </xf>
    <xf numFmtId="0" fontId="2" fillId="33" borderId="0" xfId="0" applyNumberFormat="1" applyFont="1" applyFill="1" applyAlignment="1" applyProtection="1">
      <alignment horizontal="center" vertical="center"/>
      <protection locked="0"/>
    </xf>
    <xf numFmtId="0" fontId="12" fillId="33" borderId="0" xfId="0" applyNumberFormat="1" applyFont="1" applyFill="1" applyAlignment="1" applyProtection="1">
      <alignment vertical="center"/>
      <protection locked="0"/>
    </xf>
    <xf numFmtId="16" fontId="2" fillId="33" borderId="0" xfId="0" applyNumberFormat="1" applyFont="1" applyFill="1" applyAlignment="1" applyProtection="1">
      <alignment vertical="center"/>
      <protection locked="0"/>
    </xf>
    <xf numFmtId="0" fontId="10" fillId="33" borderId="0" xfId="0" applyNumberFormat="1" applyFont="1" applyFill="1" applyAlignment="1" applyProtection="1">
      <alignment vertical="center"/>
      <protection locked="0"/>
    </xf>
    <xf numFmtId="9" fontId="2" fillId="33" borderId="0" xfId="0" applyNumberFormat="1" applyFont="1" applyFill="1" applyAlignment="1" applyProtection="1">
      <alignment vertical="center"/>
      <protection locked="0"/>
    </xf>
    <xf numFmtId="0" fontId="9" fillId="33" borderId="0" xfId="0" applyNumberFormat="1" applyFont="1" applyFill="1" applyBorder="1" applyAlignment="1" applyProtection="1">
      <alignment vertical="center" wrapText="1"/>
      <protection locked="0"/>
    </xf>
    <xf numFmtId="0" fontId="2" fillId="0" borderId="0" xfId="0" applyNumberFormat="1" applyFont="1" applyAlignment="1" applyProtection="1">
      <alignment horizontal="left" vertical="center"/>
      <protection locked="0"/>
    </xf>
    <xf numFmtId="14" fontId="2" fillId="0" borderId="0" xfId="0" applyNumberFormat="1" applyFont="1" applyAlignment="1" applyProtection="1">
      <alignment vertical="center"/>
      <protection locked="0"/>
    </xf>
    <xf numFmtId="0" fontId="3" fillId="0" borderId="0" xfId="0" applyFont="1" applyAlignment="1" applyProtection="1">
      <alignment vertical="top"/>
      <protection locked="0"/>
    </xf>
    <xf numFmtId="0" fontId="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right" vertical="center"/>
      <protection locked="0"/>
    </xf>
    <xf numFmtId="0" fontId="3" fillId="0" borderId="0" xfId="0" applyNumberFormat="1" applyFont="1" applyAlignment="1" applyProtection="1">
      <alignment vertical="center"/>
      <protection locked="0"/>
    </xf>
    <xf numFmtId="14" fontId="3" fillId="0" borderId="0" xfId="0" applyNumberFormat="1" applyFont="1" applyAlignment="1" applyProtection="1">
      <alignment vertical="center"/>
      <protection locked="0"/>
    </xf>
    <xf numFmtId="0" fontId="48" fillId="0" borderId="0" xfId="0" applyFont="1" applyAlignment="1" applyProtection="1">
      <alignment horizontal="left" vertical="center"/>
      <protection locked="0"/>
    </xf>
    <xf numFmtId="0" fontId="2" fillId="40" borderId="30" xfId="0" applyNumberFormat="1" applyFont="1" applyFill="1" applyBorder="1" applyAlignment="1" applyProtection="1">
      <alignment horizontal="center" vertical="center"/>
      <protection locked="0"/>
    </xf>
    <xf numFmtId="0" fontId="2" fillId="40" borderId="29" xfId="0" applyNumberFormat="1" applyFont="1" applyFill="1" applyBorder="1" applyAlignment="1" applyProtection="1">
      <alignment vertical="center"/>
      <protection locked="0"/>
    </xf>
    <xf numFmtId="14" fontId="2" fillId="40" borderId="29" xfId="0" applyNumberFormat="1" applyFont="1" applyFill="1" applyBorder="1" applyAlignment="1" applyProtection="1">
      <alignment vertical="center"/>
      <protection locked="0"/>
    </xf>
    <xf numFmtId="14" fontId="2" fillId="40" borderId="10" xfId="0" applyNumberFormat="1" applyFont="1" applyFill="1" applyBorder="1" applyAlignment="1" applyProtection="1">
      <alignment vertical="center"/>
      <protection locked="0"/>
    </xf>
    <xf numFmtId="0" fontId="2" fillId="40" borderId="0" xfId="0" applyNumberFormat="1" applyFont="1" applyFill="1" applyAlignment="1" applyProtection="1">
      <alignment vertical="center"/>
      <protection locked="0"/>
    </xf>
    <xf numFmtId="14" fontId="2" fillId="40" borderId="0" xfId="0" applyNumberFormat="1" applyFont="1" applyFill="1" applyAlignment="1" applyProtection="1">
      <alignment vertical="center"/>
      <protection locked="0"/>
    </xf>
    <xf numFmtId="14" fontId="2" fillId="40" borderId="11" xfId="0" applyNumberFormat="1" applyFont="1" applyFill="1" applyBorder="1" applyAlignment="1" applyProtection="1">
      <alignment vertical="center"/>
      <protection locked="0"/>
    </xf>
    <xf numFmtId="14" fontId="2" fillId="40" borderId="10" xfId="0" applyNumberFormat="1" applyFont="1" applyFill="1" applyBorder="1" applyAlignment="1" applyProtection="1">
      <alignment horizontal="right" vertical="center"/>
      <protection locked="0"/>
    </xf>
    <xf numFmtId="14" fontId="2" fillId="0" borderId="0" xfId="0" applyNumberFormat="1" applyFont="1" applyAlignment="1" applyProtection="1">
      <alignment horizontal="left" vertical="center"/>
      <protection locked="0"/>
    </xf>
    <xf numFmtId="14" fontId="2" fillId="0" borderId="0" xfId="0" applyNumberFormat="1" applyFont="1" applyAlignment="1" applyProtection="1">
      <alignment horizontal="right" vertical="center"/>
      <protection locked="0"/>
    </xf>
    <xf numFmtId="49" fontId="2" fillId="0" borderId="0" xfId="0" applyNumberFormat="1" applyFont="1" applyAlignment="1" applyProtection="1">
      <alignment horizontal="left" vertical="center"/>
      <protection locked="0"/>
    </xf>
    <xf numFmtId="0" fontId="2" fillId="33" borderId="11" xfId="0" applyNumberFormat="1" applyFont="1" applyFill="1" applyBorder="1" applyAlignment="1" applyProtection="1">
      <alignment vertical="center"/>
      <protection locked="0"/>
    </xf>
    <xf numFmtId="0" fontId="2" fillId="41" borderId="0" xfId="0" applyNumberFormat="1" applyFont="1" applyFill="1" applyBorder="1" applyAlignment="1" applyProtection="1">
      <alignment vertical="center"/>
      <protection locked="0"/>
    </xf>
    <xf numFmtId="0" fontId="2" fillId="41" borderId="0" xfId="0" applyNumberFormat="1" applyFont="1" applyFill="1" applyAlignment="1" applyProtection="1">
      <alignment horizontal="left" vertical="center"/>
      <protection locked="0"/>
    </xf>
    <xf numFmtId="0" fontId="2" fillId="41" borderId="0" xfId="0" applyNumberFormat="1" applyFont="1" applyFill="1" applyAlignment="1" applyProtection="1">
      <alignment vertical="center"/>
      <protection locked="0"/>
    </xf>
    <xf numFmtId="0" fontId="5" fillId="41" borderId="0" xfId="0" applyNumberFormat="1" applyFont="1" applyFill="1" applyAlignment="1" applyProtection="1">
      <alignment vertical="center"/>
      <protection locked="0"/>
    </xf>
    <xf numFmtId="0" fontId="2" fillId="41" borderId="0" xfId="0" applyNumberFormat="1" applyFont="1" applyFill="1" applyAlignment="1" applyProtection="1">
      <alignment horizontal="center" vertical="center"/>
      <protection locked="0"/>
    </xf>
    <xf numFmtId="0" fontId="12" fillId="41" borderId="0" xfId="0" applyNumberFormat="1" applyFont="1" applyFill="1" applyAlignment="1" applyProtection="1">
      <alignment vertical="center"/>
      <protection locked="0"/>
    </xf>
    <xf numFmtId="0" fontId="17" fillId="33" borderId="29" xfId="0" applyFont="1" applyFill="1" applyBorder="1" applyAlignment="1" applyProtection="1">
      <alignment vertical="center" wrapText="1"/>
      <protection/>
    </xf>
    <xf numFmtId="0" fontId="110" fillId="41" borderId="0" xfId="0" applyNumberFormat="1" applyFont="1" applyFill="1" applyBorder="1" applyAlignment="1" applyProtection="1">
      <alignment vertical="center"/>
      <protection locked="0"/>
    </xf>
    <xf numFmtId="0" fontId="110" fillId="41" borderId="0" xfId="0" applyNumberFormat="1" applyFont="1" applyFill="1" applyAlignment="1" applyProtection="1">
      <alignment vertical="center"/>
      <protection locked="0"/>
    </xf>
    <xf numFmtId="0" fontId="111" fillId="41" borderId="0" xfId="0" applyNumberFormat="1" applyFont="1" applyFill="1" applyAlignment="1" applyProtection="1">
      <alignment vertical="center"/>
      <protection locked="0"/>
    </xf>
    <xf numFmtId="0" fontId="110" fillId="41" borderId="0" xfId="0" applyNumberFormat="1" applyFont="1" applyFill="1" applyAlignment="1" applyProtection="1">
      <alignment horizontal="center" vertical="center"/>
      <protection locked="0"/>
    </xf>
    <xf numFmtId="0" fontId="112" fillId="41" borderId="0" xfId="0" applyNumberFormat="1" applyFont="1" applyFill="1" applyAlignment="1" applyProtection="1">
      <alignment vertical="center"/>
      <protection locked="0"/>
    </xf>
    <xf numFmtId="0" fontId="110" fillId="42" borderId="0" xfId="0" applyNumberFormat="1" applyFont="1" applyFill="1" applyAlignment="1" applyProtection="1">
      <alignment horizontal="left" vertical="center"/>
      <protection locked="0"/>
    </xf>
    <xf numFmtId="0" fontId="2" fillId="33" borderId="29" xfId="0" applyFont="1" applyFill="1" applyBorder="1" applyAlignment="1" applyProtection="1">
      <alignment vertical="center" wrapText="1"/>
      <protection/>
    </xf>
    <xf numFmtId="0" fontId="2" fillId="40" borderId="0" xfId="0" applyNumberFormat="1" applyFont="1" applyFill="1" applyBorder="1" applyAlignment="1" applyProtection="1">
      <alignment vertical="center"/>
      <protection/>
    </xf>
    <xf numFmtId="0" fontId="2" fillId="40" borderId="0" xfId="0" applyNumberFormat="1" applyFont="1" applyFill="1" applyAlignment="1" applyProtection="1">
      <alignment horizontal="left" vertical="center"/>
      <protection/>
    </xf>
    <xf numFmtId="0" fontId="2" fillId="40" borderId="0" xfId="0" applyNumberFormat="1" applyFont="1" applyFill="1" applyAlignment="1" applyProtection="1">
      <alignment vertical="center"/>
      <protection/>
    </xf>
    <xf numFmtId="0" fontId="5" fillId="40" borderId="0" xfId="0" applyNumberFormat="1" applyFont="1" applyFill="1" applyAlignment="1" applyProtection="1">
      <alignment vertical="center"/>
      <protection/>
    </xf>
    <xf numFmtId="0" fontId="2" fillId="40" borderId="0" xfId="0" applyNumberFormat="1" applyFont="1" applyFill="1" applyAlignment="1" applyProtection="1">
      <alignment horizontal="center" vertical="center"/>
      <protection/>
    </xf>
    <xf numFmtId="0" fontId="12" fillId="40" borderId="0" xfId="0" applyNumberFormat="1" applyFont="1" applyFill="1" applyAlignment="1" applyProtection="1">
      <alignment vertical="center"/>
      <protection/>
    </xf>
    <xf numFmtId="0" fontId="2" fillId="41" borderId="0" xfId="0" applyNumberFormat="1" applyFont="1" applyFill="1" applyBorder="1" applyAlignment="1" applyProtection="1">
      <alignment vertical="center"/>
      <protection/>
    </xf>
    <xf numFmtId="0" fontId="2" fillId="41" borderId="0" xfId="0" applyNumberFormat="1" applyFont="1" applyFill="1" applyAlignment="1" applyProtection="1">
      <alignment horizontal="left" vertical="center"/>
      <protection/>
    </xf>
    <xf numFmtId="0" fontId="2" fillId="41" borderId="0" xfId="0" applyNumberFormat="1" applyFont="1" applyFill="1" applyAlignment="1" applyProtection="1">
      <alignment vertical="center"/>
      <protection/>
    </xf>
    <xf numFmtId="0" fontId="5" fillId="41" borderId="0" xfId="0" applyNumberFormat="1" applyFont="1" applyFill="1" applyAlignment="1" applyProtection="1">
      <alignment vertical="center"/>
      <protection/>
    </xf>
    <xf numFmtId="0" fontId="2" fillId="41" borderId="0" xfId="0" applyNumberFormat="1" applyFont="1" applyFill="1" applyAlignment="1" applyProtection="1">
      <alignment horizontal="center" vertical="center"/>
      <protection/>
    </xf>
    <xf numFmtId="0" fontId="12" fillId="41" borderId="0" xfId="0" applyNumberFormat="1" applyFont="1" applyFill="1" applyAlignment="1" applyProtection="1">
      <alignment vertical="center"/>
      <protection/>
    </xf>
    <xf numFmtId="0" fontId="2" fillId="33" borderId="11" xfId="0" applyFont="1" applyFill="1" applyBorder="1" applyAlignment="1" applyProtection="1">
      <alignment vertical="center" wrapText="1"/>
      <protection/>
    </xf>
    <xf numFmtId="0" fontId="2" fillId="33" borderId="30" xfId="0" applyFont="1" applyFill="1" applyBorder="1" applyAlignment="1" applyProtection="1">
      <alignment horizontal="center" vertical="center"/>
      <protection locked="0"/>
    </xf>
    <xf numFmtId="0" fontId="2" fillId="33" borderId="29"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wrapText="1"/>
      <protection/>
    </xf>
    <xf numFmtId="0" fontId="2" fillId="42" borderId="0" xfId="0" applyNumberFormat="1" applyFont="1" applyFill="1" applyAlignment="1" applyProtection="1">
      <alignment vertical="center"/>
      <protection locked="0"/>
    </xf>
    <xf numFmtId="0" fontId="2" fillId="42" borderId="0" xfId="0" applyNumberFormat="1" applyFont="1" applyFill="1" applyAlignment="1" applyProtection="1">
      <alignment vertical="center"/>
      <protection/>
    </xf>
    <xf numFmtId="0" fontId="2" fillId="33" borderId="11" xfId="0" applyFont="1" applyFill="1" applyBorder="1" applyAlignment="1" applyProtection="1">
      <alignment horizontal="center" vertical="center" wrapText="1"/>
      <protection/>
    </xf>
    <xf numFmtId="0" fontId="2" fillId="33" borderId="29"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protection locked="0"/>
    </xf>
    <xf numFmtId="0" fontId="2" fillId="33" borderId="29" xfId="0" applyFont="1" applyFill="1" applyBorder="1" applyAlignment="1" applyProtection="1">
      <alignment vertical="center"/>
      <protection locked="0"/>
    </xf>
    <xf numFmtId="0" fontId="2" fillId="33" borderId="10" xfId="0" applyFont="1" applyFill="1" applyBorder="1" applyAlignment="1" applyProtection="1">
      <alignment horizontal="center" vertical="center"/>
      <protection locked="0"/>
    </xf>
    <xf numFmtId="0" fontId="2" fillId="33" borderId="12" xfId="0" applyFont="1" applyFill="1" applyBorder="1" applyAlignment="1" applyProtection="1">
      <alignment horizontal="center" vertical="center"/>
      <protection locked="0"/>
    </xf>
    <xf numFmtId="0" fontId="2" fillId="33" borderId="20" xfId="0" applyFont="1" applyFill="1" applyBorder="1" applyAlignment="1" applyProtection="1">
      <alignment horizontal="center" vertical="center"/>
      <protection locked="0"/>
    </xf>
    <xf numFmtId="0" fontId="2" fillId="41" borderId="11" xfId="0" applyFont="1" applyFill="1" applyBorder="1" applyAlignment="1" applyProtection="1">
      <alignment vertical="center"/>
      <protection locked="0"/>
    </xf>
    <xf numFmtId="0" fontId="52" fillId="33" borderId="19" xfId="53" applyFont="1" applyFill="1" applyBorder="1" applyAlignment="1" applyProtection="1">
      <alignment horizontal="left" vertical="center"/>
      <protection locked="0"/>
    </xf>
    <xf numFmtId="0" fontId="3" fillId="33" borderId="11" xfId="0" applyFont="1" applyFill="1" applyBorder="1" applyAlignment="1" applyProtection="1">
      <alignment vertical="center"/>
      <protection/>
    </xf>
    <xf numFmtId="0" fontId="113" fillId="43" borderId="17" xfId="0" applyFont="1" applyFill="1" applyBorder="1" applyAlignment="1" applyProtection="1">
      <alignment horizontal="left" vertical="center"/>
      <protection locked="0"/>
    </xf>
    <xf numFmtId="0" fontId="114" fillId="43" borderId="14" xfId="0" applyFont="1" applyFill="1" applyBorder="1" applyAlignment="1" applyProtection="1">
      <alignment horizontal="center" vertical="center"/>
      <protection locked="0"/>
    </xf>
    <xf numFmtId="0" fontId="114" fillId="43" borderId="15" xfId="0" applyFont="1" applyFill="1" applyBorder="1" applyAlignment="1" applyProtection="1">
      <alignment horizontal="center" vertical="center"/>
      <protection locked="0"/>
    </xf>
    <xf numFmtId="0" fontId="114" fillId="43" borderId="0" xfId="0" applyFont="1" applyFill="1" applyBorder="1" applyAlignment="1" applyProtection="1">
      <alignment horizontal="center" vertical="center"/>
      <protection locked="0"/>
    </xf>
    <xf numFmtId="0" fontId="114" fillId="43" borderId="18" xfId="0" applyFont="1" applyFill="1" applyBorder="1" applyAlignment="1" applyProtection="1">
      <alignment horizontal="center" vertical="center"/>
      <protection locked="0"/>
    </xf>
    <xf numFmtId="0" fontId="39" fillId="0" borderId="0" xfId="0" applyFont="1" applyBorder="1" applyAlignment="1" applyProtection="1">
      <alignment vertical="center" wrapText="1"/>
      <protection hidden="1" locked="0"/>
    </xf>
    <xf numFmtId="14" fontId="57" fillId="41" borderId="0" xfId="0" applyNumberFormat="1" applyFont="1" applyFill="1" applyAlignment="1" applyProtection="1">
      <alignment vertical="center"/>
      <protection/>
    </xf>
    <xf numFmtId="14" fontId="9" fillId="41" borderId="0" xfId="0" applyNumberFormat="1" applyFont="1" applyFill="1" applyAlignment="1" applyProtection="1">
      <alignment vertical="center"/>
      <protection/>
    </xf>
    <xf numFmtId="14" fontId="2" fillId="41" borderId="0" xfId="0" applyNumberFormat="1" applyFont="1" applyFill="1" applyAlignment="1" applyProtection="1">
      <alignment vertical="center"/>
      <protection/>
    </xf>
    <xf numFmtId="14" fontId="2" fillId="41" borderId="0" xfId="0" applyNumberFormat="1" applyFont="1" applyFill="1" applyAlignment="1" applyProtection="1">
      <alignment vertical="center"/>
      <protection locked="0"/>
    </xf>
    <xf numFmtId="0" fontId="16" fillId="40" borderId="0" xfId="0" applyFont="1" applyFill="1" applyAlignment="1">
      <alignment horizontal="center" vertical="center"/>
    </xf>
    <xf numFmtId="0" fontId="3" fillId="0" borderId="0" xfId="0" applyFont="1" applyAlignment="1" applyProtection="1">
      <alignment horizontal="left" vertical="center" wrapText="1"/>
      <protection locked="0"/>
    </xf>
    <xf numFmtId="0" fontId="39" fillId="0" borderId="0" xfId="0" applyFont="1" applyBorder="1" applyAlignment="1">
      <alignment horizontal="center" vertical="center" wrapText="1"/>
    </xf>
    <xf numFmtId="0" fontId="40" fillId="0" borderId="0" xfId="0" applyFont="1" applyBorder="1" applyAlignment="1">
      <alignment horizontal="center" vertical="center" wrapText="1"/>
    </xf>
    <xf numFmtId="0" fontId="39" fillId="0" borderId="0" xfId="0" applyFont="1" applyBorder="1" applyAlignment="1">
      <alignment horizontal="right" vertical="center" wrapText="1"/>
    </xf>
    <xf numFmtId="0" fontId="38" fillId="0" borderId="0" xfId="0" applyFont="1" applyBorder="1" applyAlignment="1">
      <alignment horizontal="center" vertical="center" wrapText="1"/>
    </xf>
    <xf numFmtId="0" fontId="39" fillId="0" borderId="16" xfId="0" applyFont="1" applyBorder="1" applyAlignment="1" applyProtection="1">
      <alignment horizontal="center" vertical="center" wrapText="1"/>
      <protection hidden="1" locked="0"/>
    </xf>
    <xf numFmtId="0" fontId="39" fillId="0" borderId="16" xfId="0" applyFont="1" applyBorder="1" applyAlignment="1" applyProtection="1">
      <alignment horizontal="center" vertical="center" textRotation="90" wrapText="1"/>
      <protection hidden="1" locked="0"/>
    </xf>
    <xf numFmtId="1" fontId="41" fillId="0" borderId="16" xfId="0" applyNumberFormat="1" applyFont="1" applyBorder="1" applyAlignment="1" applyProtection="1">
      <alignment horizontal="center" vertical="center" wrapText="1"/>
      <protection hidden="1" locked="0"/>
    </xf>
    <xf numFmtId="17" fontId="41" fillId="0" borderId="16" xfId="0" applyNumberFormat="1" applyFont="1" applyBorder="1" applyAlignment="1" applyProtection="1">
      <alignment horizontal="left" vertical="center" wrapText="1"/>
      <protection hidden="1" locked="0"/>
    </xf>
    <xf numFmtId="1" fontId="41" fillId="0" borderId="16" xfId="0" applyNumberFormat="1" applyFont="1" applyBorder="1" applyAlignment="1" applyProtection="1">
      <alignment vertical="center" wrapText="1"/>
      <protection hidden="1" locked="0"/>
    </xf>
    <xf numFmtId="1" fontId="58" fillId="0" borderId="16" xfId="0" applyNumberFormat="1" applyFont="1" applyBorder="1" applyAlignment="1" applyProtection="1">
      <alignment vertical="center" wrapText="1"/>
      <protection hidden="1" locked="0"/>
    </xf>
    <xf numFmtId="1" fontId="58" fillId="0" borderId="0" xfId="0" applyNumberFormat="1" applyFont="1" applyAlignment="1" applyProtection="1">
      <alignment vertical="center"/>
      <protection hidden="1" locked="0"/>
    </xf>
    <xf numFmtId="0" fontId="0" fillId="0" borderId="0" xfId="0" applyFill="1" applyBorder="1" applyAlignment="1" applyProtection="1">
      <alignment horizontal="center" vertical="center"/>
      <protection hidden="1"/>
    </xf>
    <xf numFmtId="0" fontId="18" fillId="0" borderId="0" xfId="0" applyFont="1" applyFill="1" applyBorder="1" applyAlignment="1" applyProtection="1">
      <alignment horizontal="center" vertical="center"/>
      <protection hidden="1"/>
    </xf>
    <xf numFmtId="0" fontId="62" fillId="0" borderId="0" xfId="0" applyFont="1" applyFill="1" applyBorder="1" applyAlignment="1" applyProtection="1">
      <alignment horizontal="left" vertical="center"/>
      <protection hidden="1"/>
    </xf>
    <xf numFmtId="0" fontId="66" fillId="0" borderId="0" xfId="0" applyFont="1" applyFill="1" applyBorder="1" applyAlignment="1" applyProtection="1">
      <alignment horizontal="center" vertical="center"/>
      <protection hidden="1"/>
    </xf>
    <xf numFmtId="0" fontId="66" fillId="0" borderId="0" xfId="0" applyFont="1" applyFill="1" applyBorder="1" applyAlignment="1" applyProtection="1">
      <alignment horizontal="left" vertical="center"/>
      <protection hidden="1"/>
    </xf>
    <xf numFmtId="1" fontId="66" fillId="0" borderId="0" xfId="0" applyNumberFormat="1" applyFont="1" applyFill="1" applyBorder="1" applyAlignment="1" applyProtection="1">
      <alignment horizontal="center" vertical="center"/>
      <protection/>
    </xf>
    <xf numFmtId="0" fontId="66" fillId="0" borderId="0" xfId="0" applyFont="1" applyFill="1" applyBorder="1" applyAlignment="1" applyProtection="1">
      <alignment horizontal="left" vertical="center"/>
      <protection/>
    </xf>
    <xf numFmtId="0" fontId="6" fillId="0" borderId="0" xfId="0" applyNumberFormat="1" applyFont="1" applyAlignment="1">
      <alignment horizontal="center"/>
    </xf>
    <xf numFmtId="0" fontId="6" fillId="0" borderId="0" xfId="0" applyNumberFormat="1" applyFont="1" applyAlignment="1">
      <alignment/>
    </xf>
    <xf numFmtId="0" fontId="6" fillId="0" borderId="0" xfId="0" applyNumberFormat="1" applyFont="1" applyFill="1" applyAlignment="1">
      <alignment/>
    </xf>
    <xf numFmtId="0" fontId="6" fillId="0" borderId="0" xfId="0" applyNumberFormat="1" applyFont="1" applyAlignment="1">
      <alignment horizontal="left"/>
    </xf>
    <xf numFmtId="0" fontId="67" fillId="33" borderId="29" xfId="0" applyFont="1" applyFill="1" applyBorder="1" applyAlignment="1" applyProtection="1">
      <alignment vertical="center"/>
      <protection locked="0"/>
    </xf>
    <xf numFmtId="0" fontId="67" fillId="33" borderId="10" xfId="0" applyFont="1" applyFill="1" applyBorder="1" applyAlignment="1" applyProtection="1">
      <alignment vertical="center"/>
      <protection locked="0"/>
    </xf>
    <xf numFmtId="0" fontId="3" fillId="0" borderId="0" xfId="0" applyFont="1" applyAlignment="1">
      <alignment/>
    </xf>
    <xf numFmtId="0" fontId="3" fillId="0" borderId="0" xfId="0" applyFont="1" applyAlignment="1">
      <alignment horizontal="right" vertical="center"/>
    </xf>
    <xf numFmtId="14" fontId="110" fillId="41" borderId="0" xfId="0" applyNumberFormat="1" applyFont="1" applyFill="1" applyAlignment="1" applyProtection="1">
      <alignment vertical="center"/>
      <protection locked="0"/>
    </xf>
    <xf numFmtId="0" fontId="5" fillId="44" borderId="11" xfId="0" applyFont="1" applyFill="1" applyBorder="1" applyAlignment="1" applyProtection="1">
      <alignment horizontal="center" vertical="center" wrapText="1"/>
      <protection locked="0"/>
    </xf>
    <xf numFmtId="14" fontId="9" fillId="41" borderId="0" xfId="0" applyNumberFormat="1" applyFont="1" applyFill="1" applyAlignment="1" applyProtection="1">
      <alignment vertical="center"/>
      <protection locked="0"/>
    </xf>
    <xf numFmtId="0" fontId="2" fillId="42" borderId="0" xfId="0" applyNumberFormat="1" applyFont="1" applyFill="1" applyAlignment="1" applyProtection="1">
      <alignment horizontal="center" vertical="center"/>
      <protection locked="0"/>
    </xf>
    <xf numFmtId="0" fontId="2" fillId="42" borderId="0" xfId="0" applyNumberFormat="1" applyFont="1" applyFill="1" applyAlignment="1" applyProtection="1">
      <alignment horizontal="left" vertical="center"/>
      <protection locked="0"/>
    </xf>
    <xf numFmtId="14" fontId="3" fillId="0" borderId="0" xfId="0" applyNumberFormat="1" applyFont="1" applyAlignment="1">
      <alignment horizontal="left"/>
    </xf>
    <xf numFmtId="0" fontId="3" fillId="0" borderId="0" xfId="0" applyFont="1" applyAlignment="1">
      <alignment/>
    </xf>
    <xf numFmtId="0" fontId="3" fillId="0" borderId="0" xfId="0" applyFont="1" applyAlignment="1">
      <alignment horizontal="left" indent="2"/>
    </xf>
    <xf numFmtId="0" fontId="48" fillId="0" borderId="0" xfId="0" applyFont="1" applyAlignment="1">
      <alignment horizontal="left"/>
    </xf>
    <xf numFmtId="0" fontId="61" fillId="0" borderId="0" xfId="0" applyFont="1" applyFill="1" applyBorder="1" applyAlignment="1" applyProtection="1">
      <alignment horizontal="center" vertical="center"/>
      <protection hidden="1"/>
    </xf>
    <xf numFmtId="0" fontId="63" fillId="0" borderId="0" xfId="0" applyFont="1" applyFill="1" applyBorder="1" applyAlignment="1" applyProtection="1">
      <alignment horizontal="center" vertical="center"/>
      <protection hidden="1"/>
    </xf>
    <xf numFmtId="0" fontId="64" fillId="0" borderId="0" xfId="0" applyFont="1" applyFill="1" applyBorder="1" applyAlignment="1" applyProtection="1">
      <alignment horizontal="center" vertical="center"/>
      <protection hidden="1"/>
    </xf>
    <xf numFmtId="0" fontId="65" fillId="0" borderId="0" xfId="0" applyFont="1" applyFill="1" applyBorder="1" applyAlignment="1" applyProtection="1">
      <alignment horizontal="center" vertical="center"/>
      <protection hidden="1"/>
    </xf>
    <xf numFmtId="49" fontId="6" fillId="44" borderId="30" xfId="0" applyNumberFormat="1" applyFont="1" applyFill="1" applyBorder="1" applyAlignment="1" applyProtection="1">
      <alignment horizontal="center" vertical="center"/>
      <protection locked="0"/>
    </xf>
    <xf numFmtId="49" fontId="6" fillId="44" borderId="10" xfId="0" applyNumberFormat="1" applyFont="1" applyFill="1" applyBorder="1" applyAlignment="1" applyProtection="1">
      <alignment horizontal="center" vertical="center"/>
      <protection locked="0"/>
    </xf>
    <xf numFmtId="0" fontId="2" fillId="34" borderId="30" xfId="0" applyFont="1" applyFill="1" applyBorder="1" applyAlignment="1" applyProtection="1">
      <alignment horizontal="left" vertical="center"/>
      <protection locked="0"/>
    </xf>
    <xf numFmtId="0" fontId="2" fillId="34" borderId="29" xfId="0" applyFont="1" applyFill="1" applyBorder="1" applyAlignment="1" applyProtection="1">
      <alignment horizontal="left" vertical="center"/>
      <protection locked="0"/>
    </xf>
    <xf numFmtId="0" fontId="2" fillId="34" borderId="10" xfId="0" applyFont="1" applyFill="1" applyBorder="1" applyAlignment="1" applyProtection="1">
      <alignment horizontal="left" vertical="center"/>
      <protection locked="0"/>
    </xf>
    <xf numFmtId="0" fontId="2" fillId="33" borderId="3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53" fillId="45" borderId="30" xfId="53" applyFont="1" applyFill="1" applyBorder="1" applyAlignment="1" applyProtection="1">
      <alignment horizontal="center"/>
      <protection/>
    </xf>
    <xf numFmtId="0" fontId="54" fillId="45" borderId="29" xfId="53" applyFont="1" applyFill="1" applyBorder="1" applyAlignment="1" applyProtection="1">
      <alignment horizontal="center"/>
      <protection/>
    </xf>
    <xf numFmtId="0" fontId="54" fillId="45" borderId="10" xfId="53" applyFont="1" applyFill="1" applyBorder="1" applyAlignment="1" applyProtection="1">
      <alignment horizontal="center"/>
      <protection/>
    </xf>
    <xf numFmtId="0" fontId="4" fillId="34" borderId="30" xfId="0" applyFont="1" applyFill="1" applyBorder="1" applyAlignment="1" applyProtection="1">
      <alignment horizontal="center" vertical="center"/>
      <protection locked="0"/>
    </xf>
    <xf numFmtId="0" fontId="4" fillId="34" borderId="29" xfId="0"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locked="0"/>
    </xf>
    <xf numFmtId="0" fontId="5" fillId="33" borderId="29" xfId="0" applyFont="1" applyFill="1" applyBorder="1" applyAlignment="1" applyProtection="1">
      <alignment horizontal="left" vertical="center"/>
      <protection/>
    </xf>
    <xf numFmtId="0" fontId="49" fillId="34" borderId="13" xfId="0" applyFont="1" applyFill="1" applyBorder="1" applyAlignment="1" applyProtection="1">
      <alignment horizontal="right" vertical="center"/>
      <protection/>
    </xf>
    <xf numFmtId="0" fontId="49" fillId="34" borderId="14" xfId="0" applyFont="1" applyFill="1" applyBorder="1" applyAlignment="1" applyProtection="1">
      <alignment horizontal="right" vertical="center"/>
      <protection/>
    </xf>
    <xf numFmtId="0" fontId="49" fillId="34" borderId="15" xfId="0" applyFont="1" applyFill="1" applyBorder="1" applyAlignment="1" applyProtection="1">
      <alignment horizontal="right" vertical="center"/>
      <protection/>
    </xf>
    <xf numFmtId="0" fontId="47" fillId="34" borderId="0" xfId="0" applyFont="1" applyFill="1" applyBorder="1" applyAlignment="1" applyProtection="1">
      <alignment horizontal="center" vertical="center" wrapText="1"/>
      <protection/>
    </xf>
    <xf numFmtId="0" fontId="47" fillId="34" borderId="18" xfId="0" applyFont="1" applyFill="1" applyBorder="1" applyAlignment="1" applyProtection="1">
      <alignment horizontal="center" vertical="center" wrapText="1"/>
      <protection/>
    </xf>
    <xf numFmtId="179" fontId="14" fillId="33" borderId="30" xfId="0" applyNumberFormat="1" applyFont="1" applyFill="1" applyBorder="1" applyAlignment="1" applyProtection="1">
      <alignment horizontal="left" vertical="center"/>
      <protection/>
    </xf>
    <xf numFmtId="179" fontId="14" fillId="33" borderId="10" xfId="0" applyNumberFormat="1" applyFont="1" applyFill="1" applyBorder="1" applyAlignment="1" applyProtection="1">
      <alignment horizontal="left" vertical="center"/>
      <protection/>
    </xf>
    <xf numFmtId="179" fontId="2" fillId="44" borderId="30" xfId="0" applyNumberFormat="1" applyFont="1" applyFill="1" applyBorder="1" applyAlignment="1" applyProtection="1">
      <alignment horizontal="left" vertical="center"/>
      <protection locked="0"/>
    </xf>
    <xf numFmtId="179" fontId="2" fillId="44" borderId="29" xfId="0" applyNumberFormat="1" applyFont="1" applyFill="1" applyBorder="1" applyAlignment="1" applyProtection="1">
      <alignment horizontal="left" vertical="center"/>
      <protection locked="0"/>
    </xf>
    <xf numFmtId="179" fontId="2" fillId="44" borderId="10" xfId="0" applyNumberFormat="1" applyFont="1" applyFill="1" applyBorder="1" applyAlignment="1" applyProtection="1">
      <alignment horizontal="left" vertical="center"/>
      <protection locked="0"/>
    </xf>
    <xf numFmtId="0" fontId="2" fillId="46" borderId="19" xfId="0" applyFont="1" applyFill="1" applyBorder="1" applyAlignment="1" applyProtection="1">
      <alignment horizontal="center" vertical="center"/>
      <protection locked="0"/>
    </xf>
    <xf numFmtId="0" fontId="2" fillId="46" borderId="12" xfId="0" applyFont="1" applyFill="1" applyBorder="1" applyAlignment="1" applyProtection="1">
      <alignment horizontal="center" vertical="center"/>
      <protection locked="0"/>
    </xf>
    <xf numFmtId="0" fontId="2" fillId="46" borderId="20" xfId="0" applyFont="1" applyFill="1" applyBorder="1" applyAlignment="1" applyProtection="1">
      <alignment horizontal="center" vertical="center"/>
      <protection locked="0"/>
    </xf>
    <xf numFmtId="0" fontId="2" fillId="33" borderId="30" xfId="0" applyFont="1" applyFill="1" applyBorder="1" applyAlignment="1" applyProtection="1">
      <alignment horizontal="left" vertical="center" wrapText="1"/>
      <protection/>
    </xf>
    <xf numFmtId="0" fontId="2" fillId="33" borderId="10" xfId="0" applyFont="1" applyFill="1" applyBorder="1" applyAlignment="1" applyProtection="1">
      <alignment horizontal="left" vertical="center" wrapText="1"/>
      <protection/>
    </xf>
    <xf numFmtId="0" fontId="2" fillId="33" borderId="3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0" fontId="6" fillId="47" borderId="30" xfId="0" applyFont="1" applyFill="1" applyBorder="1" applyAlignment="1" applyProtection="1">
      <alignment horizontal="center" vertical="center"/>
      <protection locked="0"/>
    </xf>
    <xf numFmtId="0" fontId="6" fillId="47" borderId="29" xfId="0" applyFont="1" applyFill="1" applyBorder="1" applyAlignment="1" applyProtection="1">
      <alignment horizontal="center" vertical="center"/>
      <protection locked="0"/>
    </xf>
    <xf numFmtId="0" fontId="6" fillId="47" borderId="10" xfId="0" applyFont="1" applyFill="1" applyBorder="1" applyAlignment="1" applyProtection="1">
      <alignment horizontal="center" vertical="center"/>
      <protection locked="0"/>
    </xf>
    <xf numFmtId="0" fontId="115" fillId="43" borderId="17" xfId="0" applyFont="1" applyFill="1" applyBorder="1" applyAlignment="1" applyProtection="1">
      <alignment horizontal="center" vertical="center"/>
      <protection locked="0"/>
    </xf>
    <xf numFmtId="0" fontId="115" fillId="43" borderId="0" xfId="0" applyFont="1" applyFill="1" applyBorder="1" applyAlignment="1" applyProtection="1">
      <alignment horizontal="center" vertical="center"/>
      <protection locked="0"/>
    </xf>
    <xf numFmtId="0" fontId="115" fillId="43" borderId="18" xfId="0" applyFont="1" applyFill="1" applyBorder="1" applyAlignment="1" applyProtection="1">
      <alignment horizontal="center" vertical="center"/>
      <protection locked="0"/>
    </xf>
    <xf numFmtId="0" fontId="116" fillId="43" borderId="30" xfId="0" applyFont="1" applyFill="1" applyBorder="1" applyAlignment="1" applyProtection="1">
      <alignment horizontal="center" vertical="center"/>
      <protection locked="0"/>
    </xf>
    <xf numFmtId="0" fontId="116" fillId="43" borderId="29" xfId="0" applyFont="1" applyFill="1" applyBorder="1" applyAlignment="1" applyProtection="1">
      <alignment horizontal="center" vertical="center"/>
      <protection locked="0"/>
    </xf>
    <xf numFmtId="0" fontId="116" fillId="43" borderId="10" xfId="0" applyFont="1" applyFill="1" applyBorder="1" applyAlignment="1" applyProtection="1">
      <alignment horizontal="center" vertical="center"/>
      <protection locked="0"/>
    </xf>
    <xf numFmtId="0" fontId="2" fillId="40" borderId="30" xfId="0" applyFont="1" applyFill="1" applyBorder="1" applyAlignment="1" applyProtection="1">
      <alignment horizontal="center" vertical="center"/>
      <protection locked="0"/>
    </xf>
    <xf numFmtId="0" fontId="2" fillId="40" borderId="10" xfId="0" applyFont="1" applyFill="1" applyBorder="1" applyAlignment="1" applyProtection="1">
      <alignment horizontal="center" vertical="center"/>
      <protection locked="0"/>
    </xf>
    <xf numFmtId="0" fontId="2" fillId="33" borderId="13" xfId="0" applyFont="1" applyFill="1" applyBorder="1" applyAlignment="1" applyProtection="1">
      <alignment horizontal="left" vertical="center"/>
      <protection/>
    </xf>
    <xf numFmtId="0" fontId="2" fillId="33" borderId="15" xfId="0" applyFont="1" applyFill="1" applyBorder="1" applyAlignment="1" applyProtection="1">
      <alignment horizontal="left" vertical="center"/>
      <protection/>
    </xf>
    <xf numFmtId="0" fontId="2" fillId="33" borderId="29" xfId="0" applyFont="1" applyFill="1" applyBorder="1" applyAlignment="1" applyProtection="1">
      <alignment horizontal="center" vertical="center"/>
      <protection/>
    </xf>
    <xf numFmtId="0" fontId="2" fillId="33" borderId="30" xfId="0" applyFont="1" applyFill="1" applyBorder="1" applyAlignment="1" applyProtection="1">
      <alignment horizontal="left" vertical="center"/>
      <protection/>
    </xf>
    <xf numFmtId="0" fontId="2" fillId="33" borderId="10" xfId="0" applyFont="1" applyFill="1" applyBorder="1" applyAlignment="1" applyProtection="1">
      <alignment horizontal="left" vertical="center"/>
      <protection/>
    </xf>
    <xf numFmtId="0" fontId="0" fillId="0" borderId="10" xfId="0" applyBorder="1" applyAlignment="1" applyProtection="1">
      <alignment/>
      <protection/>
    </xf>
    <xf numFmtId="0" fontId="34" fillId="45" borderId="13" xfId="0" applyFont="1" applyFill="1" applyBorder="1" applyAlignment="1" applyProtection="1">
      <alignment horizontal="center" vertical="center"/>
      <protection/>
    </xf>
    <xf numFmtId="0" fontId="15" fillId="45" borderId="14" xfId="0" applyFont="1" applyFill="1" applyBorder="1" applyAlignment="1" applyProtection="1">
      <alignment horizontal="center" vertical="center"/>
      <protection/>
    </xf>
    <xf numFmtId="0" fontId="15" fillId="45" borderId="15" xfId="0" applyFont="1" applyFill="1" applyBorder="1" applyAlignment="1" applyProtection="1">
      <alignment horizontal="center" vertical="center"/>
      <protection/>
    </xf>
    <xf numFmtId="0" fontId="6" fillId="33" borderId="30" xfId="0" applyFont="1" applyFill="1" applyBorder="1" applyAlignment="1" applyProtection="1">
      <alignment horizontal="center" vertical="center" wrapText="1"/>
      <protection/>
    </xf>
    <xf numFmtId="0" fontId="2" fillId="33" borderId="31" xfId="0" applyFont="1" applyFill="1" applyBorder="1" applyAlignment="1" applyProtection="1">
      <alignment horizontal="left" vertical="center"/>
      <protection/>
    </xf>
    <xf numFmtId="0" fontId="2" fillId="33" borderId="32" xfId="0" applyFont="1" applyFill="1" applyBorder="1" applyAlignment="1" applyProtection="1">
      <alignment horizontal="left" vertical="center"/>
      <protection/>
    </xf>
    <xf numFmtId="0" fontId="2" fillId="33" borderId="33" xfId="0" applyFont="1" applyFill="1" applyBorder="1" applyAlignment="1" applyProtection="1">
      <alignment horizontal="left" vertical="center"/>
      <protection/>
    </xf>
    <xf numFmtId="0" fontId="35" fillId="45" borderId="30" xfId="0" applyFont="1" applyFill="1" applyBorder="1" applyAlignment="1" applyProtection="1">
      <alignment horizontal="center" vertical="center"/>
      <protection/>
    </xf>
    <xf numFmtId="0" fontId="35" fillId="45" borderId="29" xfId="0" applyFont="1" applyFill="1" applyBorder="1" applyAlignment="1" applyProtection="1">
      <alignment horizontal="center" vertical="center"/>
      <protection/>
    </xf>
    <xf numFmtId="0" fontId="35" fillId="45" borderId="10" xfId="0" applyFont="1" applyFill="1" applyBorder="1" applyAlignment="1" applyProtection="1">
      <alignment horizontal="center" vertical="center"/>
      <protection/>
    </xf>
    <xf numFmtId="0" fontId="0" fillId="0" borderId="29" xfId="0" applyBorder="1" applyAlignment="1">
      <alignment/>
    </xf>
    <xf numFmtId="0" fontId="0" fillId="0" borderId="10" xfId="0" applyBorder="1" applyAlignment="1">
      <alignment/>
    </xf>
    <xf numFmtId="14" fontId="2" fillId="33" borderId="29" xfId="0" applyNumberFormat="1" applyFont="1" applyFill="1" applyBorder="1" applyAlignment="1" applyProtection="1">
      <alignment horizontal="left" vertical="center"/>
      <protection locked="0"/>
    </xf>
    <xf numFmtId="0" fontId="2" fillId="41" borderId="0" xfId="0" applyNumberFormat="1" applyFont="1" applyFill="1" applyBorder="1" applyAlignment="1" applyProtection="1">
      <alignment horizontal="left" vertical="center"/>
      <protection locked="0"/>
    </xf>
    <xf numFmtId="0" fontId="2" fillId="44" borderId="30" xfId="0" applyFont="1" applyFill="1" applyBorder="1" applyAlignment="1" applyProtection="1">
      <alignment horizontal="center" vertical="center"/>
      <protection locked="0"/>
    </xf>
    <xf numFmtId="0" fontId="2" fillId="44" borderId="29" xfId="0" applyFont="1" applyFill="1" applyBorder="1" applyAlignment="1" applyProtection="1">
      <alignment horizontal="center" vertical="center"/>
      <protection locked="0"/>
    </xf>
    <xf numFmtId="0" fontId="2" fillId="44" borderId="10" xfId="0" applyFont="1" applyFill="1" applyBorder="1" applyAlignment="1" applyProtection="1">
      <alignment horizontal="center" vertical="center"/>
      <protection locked="0"/>
    </xf>
    <xf numFmtId="49" fontId="2" fillId="34" borderId="30" xfId="0" applyNumberFormat="1" applyFont="1" applyFill="1" applyBorder="1" applyAlignment="1" applyProtection="1">
      <alignment horizontal="left" vertical="center"/>
      <protection locked="0"/>
    </xf>
    <xf numFmtId="49" fontId="2" fillId="34" borderId="29" xfId="0" applyNumberFormat="1" applyFont="1" applyFill="1" applyBorder="1" applyAlignment="1" applyProtection="1">
      <alignment horizontal="left" vertical="center"/>
      <protection locked="0"/>
    </xf>
    <xf numFmtId="49" fontId="2" fillId="34" borderId="10" xfId="0" applyNumberFormat="1" applyFont="1" applyFill="1" applyBorder="1" applyAlignment="1" applyProtection="1">
      <alignment horizontal="left" vertical="center"/>
      <protection locked="0"/>
    </xf>
    <xf numFmtId="1" fontId="2" fillId="34" borderId="30" xfId="0" applyNumberFormat="1" applyFont="1" applyFill="1" applyBorder="1" applyAlignment="1" applyProtection="1">
      <alignment horizontal="left" vertical="center"/>
      <protection locked="0"/>
    </xf>
    <xf numFmtId="0" fontId="0" fillId="0" borderId="29" xfId="0" applyBorder="1" applyAlignment="1" applyProtection="1">
      <alignment/>
      <protection locked="0"/>
    </xf>
    <xf numFmtId="0" fontId="0" fillId="0" borderId="10" xfId="0" applyBorder="1" applyAlignment="1" applyProtection="1">
      <alignment/>
      <protection locked="0"/>
    </xf>
    <xf numFmtId="49" fontId="2" fillId="33" borderId="30" xfId="0" applyNumberFormat="1" applyFont="1" applyFill="1" applyBorder="1" applyAlignment="1" applyProtection="1">
      <alignment horizontal="center" vertical="center" wrapText="1"/>
      <protection/>
    </xf>
    <xf numFmtId="49" fontId="2" fillId="33" borderId="29" xfId="0" applyNumberFormat="1" applyFont="1" applyFill="1" applyBorder="1" applyAlignment="1" applyProtection="1">
      <alignment horizontal="center" vertical="center" wrapText="1"/>
      <protection/>
    </xf>
    <xf numFmtId="49" fontId="2" fillId="33" borderId="10" xfId="0" applyNumberFormat="1" applyFont="1" applyFill="1" applyBorder="1" applyAlignment="1" applyProtection="1">
      <alignment horizontal="center" vertical="center" wrapText="1"/>
      <protection/>
    </xf>
    <xf numFmtId="0" fontId="2" fillId="33" borderId="30"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3" fillId="0" borderId="0" xfId="0" applyFont="1" applyAlignment="1">
      <alignment horizontal="left"/>
    </xf>
    <xf numFmtId="0" fontId="3" fillId="0" borderId="0" xfId="0" applyFont="1" applyAlignment="1">
      <alignment/>
    </xf>
    <xf numFmtId="0" fontId="26" fillId="0" borderId="0" xfId="0" applyFont="1" applyAlignment="1" applyProtection="1">
      <alignment horizontal="center" vertical="center"/>
      <protection locked="0"/>
    </xf>
    <xf numFmtId="0" fontId="16" fillId="0" borderId="0" xfId="0" applyFont="1" applyAlignment="1" applyProtection="1">
      <alignment horizontal="center" vertical="center"/>
      <protection locked="0"/>
    </xf>
    <xf numFmtId="0" fontId="3" fillId="0" borderId="0" xfId="0" applyFont="1" applyAlignment="1">
      <alignment wrapText="1"/>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wrapText="1"/>
      <protection locked="0"/>
    </xf>
    <xf numFmtId="14" fontId="3" fillId="0" borderId="0" xfId="0" applyNumberFormat="1" applyFont="1" applyAlignment="1">
      <alignment horizontal="left"/>
    </xf>
    <xf numFmtId="0" fontId="3" fillId="0" borderId="0" xfId="0" applyFont="1" applyAlignment="1" applyProtection="1">
      <alignment horizontal="left" vertical="top" wrapText="1"/>
      <protection locked="0"/>
    </xf>
    <xf numFmtId="1" fontId="58" fillId="0" borderId="16" xfId="0" applyNumberFormat="1" applyFont="1" applyBorder="1" applyAlignment="1" applyProtection="1">
      <alignment horizontal="center" vertical="center" wrapText="1"/>
      <protection hidden="1" locked="0"/>
    </xf>
    <xf numFmtId="0" fontId="39" fillId="0" borderId="16" xfId="0" applyFont="1" applyBorder="1" applyAlignment="1" applyProtection="1">
      <alignment horizontal="center" vertical="center" wrapText="1"/>
      <protection hidden="1" locked="0"/>
    </xf>
    <xf numFmtId="0" fontId="42" fillId="0" borderId="0" xfId="0" applyFont="1" applyAlignment="1" applyProtection="1">
      <alignment horizontal="center" vertical="center"/>
      <protection hidden="1" locked="0"/>
    </xf>
    <xf numFmtId="0" fontId="59" fillId="0" borderId="30" xfId="0" applyFont="1" applyBorder="1" applyAlignment="1">
      <alignment horizontal="left" vertical="center" wrapText="1"/>
    </xf>
    <xf numFmtId="0" fontId="59" fillId="0" borderId="29" xfId="0" applyFont="1" applyBorder="1" applyAlignment="1">
      <alignment horizontal="left" vertical="center" wrapText="1"/>
    </xf>
    <xf numFmtId="0" fontId="59" fillId="0" borderId="10" xfId="0" applyFont="1" applyBorder="1" applyAlignment="1">
      <alignment horizontal="left" vertical="center" wrapText="1"/>
    </xf>
    <xf numFmtId="0" fontId="39" fillId="0" borderId="16" xfId="0" applyFont="1" applyBorder="1" applyAlignment="1" applyProtection="1">
      <alignment vertical="center" wrapText="1"/>
      <protection hidden="1" locked="0"/>
    </xf>
    <xf numFmtId="0" fontId="39" fillId="0" borderId="16" xfId="0" applyFont="1" applyBorder="1" applyAlignment="1" applyProtection="1">
      <alignment/>
      <protection hidden="1" locked="0"/>
    </xf>
    <xf numFmtId="0" fontId="41" fillId="0" borderId="16" xfId="0" applyFont="1" applyBorder="1" applyAlignment="1" applyProtection="1">
      <alignment horizontal="center" vertical="center" wrapText="1"/>
      <protection hidden="1" locked="0"/>
    </xf>
    <xf numFmtId="0" fontId="41" fillId="0" borderId="16" xfId="0" applyFont="1" applyBorder="1" applyAlignment="1" applyProtection="1">
      <alignment/>
      <protection hidden="1" locked="0"/>
    </xf>
    <xf numFmtId="0" fontId="42" fillId="0" borderId="0" xfId="0" applyFont="1" applyAlignment="1" applyProtection="1">
      <alignment horizontal="center" vertical="top" wrapText="1"/>
      <protection hidden="1" locked="0"/>
    </xf>
    <xf numFmtId="0" fontId="45" fillId="0" borderId="0" xfId="0" applyFont="1" applyAlignment="1" applyProtection="1">
      <alignment horizontal="left" vertical="top" wrapText="1"/>
      <protection hidden="1" locked="0"/>
    </xf>
    <xf numFmtId="0" fontId="60" fillId="0" borderId="0" xfId="0" applyFont="1" applyAlignment="1">
      <alignment horizontal="center" vertical="center" shrinkToFit="1"/>
    </xf>
    <xf numFmtId="0" fontId="42" fillId="0" borderId="0" xfId="0" applyFont="1" applyAlignment="1" applyProtection="1">
      <alignment horizontal="left" vertical="top" wrapText="1"/>
      <protection hidden="1" locked="0"/>
    </xf>
    <xf numFmtId="0" fontId="41" fillId="0" borderId="16" xfId="0" applyFont="1" applyBorder="1" applyAlignment="1" applyProtection="1">
      <alignment horizontal="center" vertical="center" textRotation="90" wrapText="1"/>
      <protection hidden="1" locked="0"/>
    </xf>
    <xf numFmtId="0" fontId="30" fillId="0" borderId="26" xfId="0" applyFont="1" applyBorder="1" applyAlignment="1">
      <alignment horizontal="left" vertical="center" wrapText="1"/>
    </xf>
    <xf numFmtId="0" fontId="30" fillId="0" borderId="34" xfId="0" applyFont="1" applyBorder="1" applyAlignment="1">
      <alignment horizontal="left" vertical="center" wrapText="1"/>
    </xf>
    <xf numFmtId="0" fontId="30" fillId="0" borderId="28" xfId="0" applyFont="1" applyBorder="1" applyAlignment="1">
      <alignment horizontal="left" vertical="center" wrapText="1"/>
    </xf>
    <xf numFmtId="0" fontId="30" fillId="0" borderId="35" xfId="0" applyFont="1" applyBorder="1" applyAlignment="1">
      <alignment horizontal="left" vertical="center" wrapText="1"/>
    </xf>
    <xf numFmtId="1" fontId="24" fillId="0" borderId="26" xfId="0" applyNumberFormat="1" applyFont="1" applyBorder="1" applyAlignment="1">
      <alignment horizontal="center" vertical="center"/>
    </xf>
    <xf numFmtId="1" fontId="24" fillId="0" borderId="27" xfId="0" applyNumberFormat="1" applyFont="1" applyBorder="1" applyAlignment="1">
      <alignment horizontal="center" vertical="center"/>
    </xf>
    <xf numFmtId="1" fontId="24" fillId="0" borderId="34" xfId="0" applyNumberFormat="1" applyFont="1" applyBorder="1" applyAlignment="1">
      <alignment horizontal="center" vertical="center"/>
    </xf>
    <xf numFmtId="1" fontId="24" fillId="0" borderId="28" xfId="0" applyNumberFormat="1" applyFont="1" applyBorder="1" applyAlignment="1">
      <alignment horizontal="center" vertical="center"/>
    </xf>
    <xf numFmtId="1" fontId="24" fillId="0" borderId="25" xfId="0" applyNumberFormat="1" applyFont="1" applyBorder="1" applyAlignment="1">
      <alignment horizontal="center" vertical="center"/>
    </xf>
    <xf numFmtId="1" fontId="24" fillId="0" borderId="35" xfId="0" applyNumberFormat="1" applyFont="1" applyBorder="1" applyAlignment="1">
      <alignment horizontal="center" vertical="center"/>
    </xf>
    <xf numFmtId="0" fontId="19" fillId="0" borderId="0" xfId="0" applyFont="1" applyBorder="1" applyAlignment="1">
      <alignment/>
    </xf>
    <xf numFmtId="0" fontId="19" fillId="0" borderId="18" xfId="0" applyFont="1" applyBorder="1" applyAlignment="1">
      <alignment/>
    </xf>
    <xf numFmtId="0" fontId="19" fillId="0" borderId="26"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35" xfId="0" applyFont="1" applyBorder="1" applyAlignment="1">
      <alignment horizontal="center" vertical="center" wrapText="1"/>
    </xf>
    <xf numFmtId="2" fontId="29" fillId="0" borderId="27" xfId="0" applyNumberFormat="1" applyFont="1" applyBorder="1" applyAlignment="1">
      <alignment horizontal="left" vertical="center" wrapText="1"/>
    </xf>
    <xf numFmtId="2" fontId="29" fillId="0" borderId="34" xfId="0" applyNumberFormat="1" applyFont="1" applyBorder="1" applyAlignment="1">
      <alignment horizontal="left" vertical="center" wrapText="1"/>
    </xf>
    <xf numFmtId="2" fontId="29" fillId="0" borderId="25" xfId="0" applyNumberFormat="1" applyFont="1" applyBorder="1" applyAlignment="1">
      <alignment horizontal="left" vertical="center" wrapText="1"/>
    </xf>
    <xf numFmtId="2" fontId="29" fillId="0" borderId="35" xfId="0" applyNumberFormat="1" applyFont="1" applyBorder="1" applyAlignment="1">
      <alignment horizontal="left" vertical="center" wrapText="1"/>
    </xf>
    <xf numFmtId="2" fontId="30" fillId="0" borderId="26" xfId="0" applyNumberFormat="1" applyFont="1" applyBorder="1" applyAlignment="1">
      <alignment horizontal="left" vertical="center" wrapText="1"/>
    </xf>
    <xf numFmtId="2" fontId="30" fillId="0" borderId="27" xfId="0" applyNumberFormat="1" applyFont="1" applyBorder="1" applyAlignment="1">
      <alignment horizontal="left" vertical="center" wrapText="1"/>
    </xf>
    <xf numFmtId="2" fontId="30" fillId="0" borderId="34" xfId="0" applyNumberFormat="1" applyFont="1" applyBorder="1" applyAlignment="1">
      <alignment horizontal="left" vertical="center" wrapText="1"/>
    </xf>
    <xf numFmtId="2" fontId="30" fillId="0" borderId="28" xfId="0" applyNumberFormat="1" applyFont="1" applyBorder="1" applyAlignment="1">
      <alignment horizontal="left" vertical="center" wrapText="1"/>
    </xf>
    <xf numFmtId="2" fontId="30" fillId="0" borderId="25" xfId="0" applyNumberFormat="1" applyFont="1" applyBorder="1" applyAlignment="1">
      <alignment horizontal="left" vertical="center" wrapText="1"/>
    </xf>
    <xf numFmtId="2" fontId="30" fillId="0" borderId="35" xfId="0" applyNumberFormat="1" applyFont="1" applyBorder="1" applyAlignment="1">
      <alignment horizontal="left" vertical="center" wrapText="1"/>
    </xf>
    <xf numFmtId="0" fontId="19" fillId="0" borderId="26" xfId="0" applyFont="1" applyBorder="1" applyAlignment="1">
      <alignment horizontal="center" vertical="center"/>
    </xf>
    <xf numFmtId="0" fontId="19" fillId="0" borderId="34" xfId="0" applyFont="1" applyBorder="1" applyAlignment="1">
      <alignment horizontal="center" vertical="center"/>
    </xf>
    <xf numFmtId="0" fontId="19" fillId="0" borderId="28" xfId="0" applyFont="1" applyBorder="1" applyAlignment="1">
      <alignment horizontal="center" vertical="center"/>
    </xf>
    <xf numFmtId="0" fontId="19" fillId="0" borderId="35" xfId="0" applyFont="1" applyBorder="1" applyAlignment="1">
      <alignment horizontal="center" vertical="center"/>
    </xf>
    <xf numFmtId="1" fontId="23" fillId="0" borderId="22" xfId="0" applyNumberFormat="1" applyFont="1" applyBorder="1" applyAlignment="1">
      <alignment horizontal="center" vertical="center"/>
    </xf>
    <xf numFmtId="1" fontId="23" fillId="0" borderId="23" xfId="0" applyNumberFormat="1" applyFont="1" applyBorder="1" applyAlignment="1">
      <alignment horizontal="center" vertical="center"/>
    </xf>
    <xf numFmtId="1" fontId="23" fillId="0" borderId="24" xfId="0" applyNumberFormat="1"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33" fillId="0" borderId="23" xfId="0" applyFont="1" applyBorder="1" applyAlignment="1">
      <alignment/>
    </xf>
    <xf numFmtId="2" fontId="25" fillId="0" borderId="25" xfId="0" applyNumberFormat="1" applyFont="1" applyBorder="1" applyAlignment="1">
      <alignment horizontal="right" vertical="center"/>
    </xf>
    <xf numFmtId="0" fontId="24" fillId="0" borderId="26" xfId="0" applyFont="1" applyBorder="1" applyAlignment="1">
      <alignment horizontal="center" vertical="center"/>
    </xf>
    <xf numFmtId="0" fontId="24" fillId="0" borderId="27" xfId="0" applyFont="1" applyBorder="1" applyAlignment="1">
      <alignment horizontal="center" vertical="center"/>
    </xf>
    <xf numFmtId="0" fontId="24" fillId="0" borderId="34" xfId="0" applyFont="1" applyBorder="1" applyAlignment="1">
      <alignment horizontal="center" vertical="center"/>
    </xf>
    <xf numFmtId="0" fontId="19" fillId="0" borderId="0" xfId="0" applyFont="1" applyAlignment="1">
      <alignment/>
    </xf>
    <xf numFmtId="0" fontId="19" fillId="0" borderId="0" xfId="0" applyFont="1" applyBorder="1" applyAlignment="1">
      <alignment horizontal="left" wrapText="1"/>
    </xf>
    <xf numFmtId="0" fontId="32" fillId="0" borderId="25" xfId="0" applyFont="1" applyBorder="1" applyAlignment="1">
      <alignment horizontal="left" vertical="center"/>
    </xf>
    <xf numFmtId="0" fontId="19" fillId="0" borderId="22" xfId="0" applyFont="1" applyBorder="1" applyAlignment="1">
      <alignment horizontal="center"/>
    </xf>
    <xf numFmtId="0" fontId="19" fillId="0" borderId="24" xfId="0" applyFont="1" applyBorder="1" applyAlignment="1">
      <alignment horizontal="center"/>
    </xf>
    <xf numFmtId="0" fontId="25" fillId="0" borderId="25" xfId="0" applyFont="1" applyBorder="1" applyAlignment="1">
      <alignment horizontal="left"/>
    </xf>
    <xf numFmtId="2" fontId="24" fillId="0" borderId="26" xfId="0" applyNumberFormat="1" applyFont="1" applyBorder="1" applyAlignment="1">
      <alignment horizontal="center" vertical="center" shrinkToFit="1"/>
    </xf>
    <xf numFmtId="2" fontId="24" fillId="0" borderId="27" xfId="0" applyNumberFormat="1" applyFont="1" applyBorder="1" applyAlignment="1">
      <alignment horizontal="center" vertical="center" shrinkToFit="1"/>
    </xf>
    <xf numFmtId="2" fontId="24" fillId="0" borderId="34" xfId="0" applyNumberFormat="1" applyFont="1" applyBorder="1" applyAlignment="1">
      <alignment horizontal="center" vertical="center" shrinkToFit="1"/>
    </xf>
    <xf numFmtId="2" fontId="24" fillId="0" borderId="28" xfId="0" applyNumberFormat="1" applyFont="1" applyBorder="1" applyAlignment="1">
      <alignment horizontal="center" vertical="center" shrinkToFit="1"/>
    </xf>
    <xf numFmtId="2" fontId="24" fillId="0" borderId="25" xfId="0" applyNumberFormat="1" applyFont="1" applyBorder="1" applyAlignment="1">
      <alignment horizontal="center" vertical="center" shrinkToFit="1"/>
    </xf>
    <xf numFmtId="2" fontId="24" fillId="0" borderId="35" xfId="0" applyNumberFormat="1" applyFont="1" applyBorder="1" applyAlignment="1">
      <alignment horizontal="center" vertical="center" shrinkToFit="1"/>
    </xf>
    <xf numFmtId="0" fontId="19" fillId="0" borderId="0" xfId="0" applyFont="1" applyAlignment="1">
      <alignment horizontal="center"/>
    </xf>
    <xf numFmtId="40" fontId="24" fillId="0" borderId="0" xfId="0" applyNumberFormat="1" applyFont="1" applyAlignment="1">
      <alignment horizontal="left"/>
    </xf>
    <xf numFmtId="0" fontId="23" fillId="0" borderId="0" xfId="0" applyFont="1" applyAlignment="1">
      <alignment horizontal="center" vertical="center"/>
    </xf>
    <xf numFmtId="0" fontId="50" fillId="0" borderId="0" xfId="0" applyFont="1" applyAlignment="1">
      <alignment horizontal="center" vertical="center"/>
    </xf>
    <xf numFmtId="0" fontId="24" fillId="0" borderId="0" xfId="0" applyFont="1" applyAlignment="1">
      <alignment horizontal="left"/>
    </xf>
    <xf numFmtId="0" fontId="24" fillId="0" borderId="0" xfId="0" applyFont="1" applyAlignment="1">
      <alignment horizontal="center" vertical="center"/>
    </xf>
    <xf numFmtId="1" fontId="18" fillId="0" borderId="22" xfId="0" applyNumberFormat="1" applyFont="1" applyBorder="1" applyAlignment="1">
      <alignment horizontal="center" vertical="center"/>
    </xf>
    <xf numFmtId="1" fontId="18" fillId="0" borderId="24" xfId="0" applyNumberFormat="1" applyFont="1" applyBorder="1" applyAlignment="1">
      <alignment horizontal="center" vertical="center"/>
    </xf>
    <xf numFmtId="0" fontId="29" fillId="0" borderId="21" xfId="0" applyFont="1" applyBorder="1" applyAlignment="1">
      <alignment horizontal="right" vertical="center"/>
    </xf>
    <xf numFmtId="0" fontId="29" fillId="0" borderId="0" xfId="0" applyFont="1" applyAlignment="1">
      <alignment horizontal="right" vertical="center"/>
    </xf>
    <xf numFmtId="0" fontId="37" fillId="0" borderId="0" xfId="0" applyFont="1" applyAlignment="1">
      <alignment horizontal="center" textRotation="90"/>
    </xf>
    <xf numFmtId="0" fontId="19" fillId="0" borderId="27" xfId="0" applyFont="1" applyBorder="1" applyAlignment="1">
      <alignment horizontal="center" vertical="center"/>
    </xf>
    <xf numFmtId="0" fontId="19" fillId="0" borderId="25" xfId="0" applyFont="1" applyBorder="1" applyAlignment="1">
      <alignment horizontal="center" vertical="center"/>
    </xf>
    <xf numFmtId="0" fontId="19" fillId="0" borderId="25" xfId="0" applyFont="1" applyBorder="1" applyAlignment="1">
      <alignment/>
    </xf>
    <xf numFmtId="0" fontId="19" fillId="0" borderId="0" xfId="0" applyFont="1" applyBorder="1" applyAlignment="1">
      <alignment horizontal="center" vertical="center"/>
    </xf>
    <xf numFmtId="0" fontId="19" fillId="0" borderId="0" xfId="0" applyFont="1" applyBorder="1" applyAlignment="1">
      <alignment horizontal="center" vertical="center" wrapText="1"/>
    </xf>
    <xf numFmtId="0" fontId="19" fillId="0" borderId="0" xfId="0" applyFont="1" applyBorder="1" applyAlignment="1">
      <alignment horizontal="center" vertical="center" textRotation="90" wrapText="1"/>
    </xf>
    <xf numFmtId="0" fontId="19" fillId="0" borderId="0" xfId="0" applyFont="1" applyAlignment="1">
      <alignment/>
    </xf>
    <xf numFmtId="0" fontId="28" fillId="0" borderId="0" xfId="0" applyFont="1" applyAlignment="1" applyProtection="1">
      <alignment horizontal="center" vertical="center" wrapText="1" shrinkToFit="1"/>
      <protection locked="0"/>
    </xf>
    <xf numFmtId="40" fontId="19" fillId="0" borderId="0" xfId="0" applyNumberFormat="1" applyFont="1" applyAlignment="1" applyProtection="1">
      <alignment horizontal="left" vertical="top" wrapText="1"/>
      <protection/>
    </xf>
    <xf numFmtId="0" fontId="19" fillId="0" borderId="0" xfId="0" applyFont="1" applyAlignment="1" applyProtection="1">
      <alignment horizontal="left" vertical="top" wrapText="1"/>
      <protection/>
    </xf>
    <xf numFmtId="0" fontId="25" fillId="0" borderId="0" xfId="0" applyFont="1" applyAlignment="1">
      <alignment vertical="center"/>
    </xf>
    <xf numFmtId="0" fontId="24" fillId="0" borderId="0" xfId="0" applyFont="1" applyAlignment="1">
      <alignment horizontal="left" vertical="center"/>
    </xf>
    <xf numFmtId="0" fontId="19" fillId="0" borderId="36" xfId="0" applyFont="1" applyBorder="1" applyAlignment="1" applyProtection="1">
      <alignment horizontal="left" vertical="top" wrapText="1"/>
      <protection/>
    </xf>
    <xf numFmtId="0" fontId="19" fillId="0" borderId="25" xfId="0" applyFont="1" applyBorder="1" applyAlignment="1" applyProtection="1">
      <alignment horizontal="left" vertical="top" wrapText="1"/>
      <protection/>
    </xf>
    <xf numFmtId="0" fontId="19" fillId="0" borderId="35" xfId="0" applyFont="1" applyBorder="1" applyAlignment="1" applyProtection="1">
      <alignment horizontal="left" vertical="top" wrapText="1"/>
      <protection/>
    </xf>
    <xf numFmtId="0" fontId="19" fillId="0" borderId="0" xfId="0" applyFont="1" applyAlignment="1">
      <alignment horizontal="center" vertical="top"/>
    </xf>
    <xf numFmtId="1" fontId="19" fillId="0" borderId="0" xfId="0" applyNumberFormat="1" applyFont="1" applyAlignment="1">
      <alignment horizontal="left" vertical="top" wrapText="1"/>
    </xf>
    <xf numFmtId="2" fontId="23" fillId="0" borderId="22" xfId="0" applyNumberFormat="1" applyFont="1" applyBorder="1" applyAlignment="1">
      <alignment horizontal="center" vertical="center" shrinkToFit="1"/>
    </xf>
    <xf numFmtId="0" fontId="23" fillId="0" borderId="23" xfId="0" applyFont="1" applyBorder="1" applyAlignment="1">
      <alignment horizontal="center" vertical="center" shrinkToFit="1"/>
    </xf>
    <xf numFmtId="0" fontId="23" fillId="0" borderId="24" xfId="0" applyFont="1" applyBorder="1" applyAlignment="1">
      <alignment horizontal="center" vertical="center" shrinkToFit="1"/>
    </xf>
    <xf numFmtId="0" fontId="19" fillId="0" borderId="16" xfId="0" applyFont="1" applyBorder="1" applyAlignment="1">
      <alignment horizontal="center" vertical="center"/>
    </xf>
    <xf numFmtId="0" fontId="19" fillId="0" borderId="0" xfId="0" applyFont="1" applyAlignment="1">
      <alignment horizontal="left" vertical="center" shrinkToFit="1"/>
    </xf>
    <xf numFmtId="0" fontId="3" fillId="0" borderId="25" xfId="0" applyFont="1" applyBorder="1" applyAlignment="1">
      <alignment horizontal="left" vertical="center"/>
    </xf>
    <xf numFmtId="0" fontId="3" fillId="0" borderId="0" xfId="0" applyFont="1" applyAlignment="1">
      <alignment horizontal="left" vertical="center" wrapText="1"/>
    </xf>
    <xf numFmtId="0" fontId="23" fillId="0" borderId="16" xfId="0" applyFont="1" applyBorder="1" applyAlignment="1">
      <alignment horizontal="center" vertical="center"/>
    </xf>
    <xf numFmtId="0" fontId="23" fillId="0" borderId="22" xfId="0" applyFont="1" applyBorder="1" applyAlignment="1">
      <alignment horizontal="left" vertical="center"/>
    </xf>
    <xf numFmtId="0" fontId="23" fillId="0" borderId="23" xfId="0" applyFont="1" applyBorder="1" applyAlignment="1">
      <alignment horizontal="left" vertical="center"/>
    </xf>
    <xf numFmtId="0" fontId="23" fillId="0" borderId="24" xfId="0" applyFont="1" applyBorder="1" applyAlignment="1">
      <alignment horizontal="left" vertical="center"/>
    </xf>
    <xf numFmtId="1" fontId="23" fillId="0" borderId="22" xfId="0" applyNumberFormat="1" applyFont="1" applyBorder="1" applyAlignment="1">
      <alignment horizontal="left" vertical="center"/>
    </xf>
    <xf numFmtId="1" fontId="23" fillId="0" borderId="23" xfId="0" applyNumberFormat="1" applyFont="1" applyBorder="1" applyAlignment="1">
      <alignment horizontal="left" vertical="center"/>
    </xf>
    <xf numFmtId="1" fontId="23" fillId="0" borderId="24" xfId="0" applyNumberFormat="1" applyFont="1" applyBorder="1" applyAlignment="1">
      <alignment horizontal="left" vertical="center"/>
    </xf>
    <xf numFmtId="2" fontId="23" fillId="0" borderId="16" xfId="0" applyNumberFormat="1" applyFont="1" applyBorder="1" applyAlignment="1">
      <alignment horizontal="center" vertical="center"/>
    </xf>
    <xf numFmtId="1" fontId="25" fillId="0" borderId="22" xfId="0" applyNumberFormat="1" applyFont="1" applyBorder="1" applyAlignment="1">
      <alignment horizontal="left" vertical="center" wrapText="1"/>
    </xf>
    <xf numFmtId="0" fontId="0" fillId="0" borderId="23" xfId="0" applyFont="1" applyBorder="1" applyAlignment="1">
      <alignment/>
    </xf>
    <xf numFmtId="0" fontId="0" fillId="0" borderId="24" xfId="0" applyFont="1" applyBorder="1" applyAlignment="1">
      <alignment/>
    </xf>
    <xf numFmtId="40" fontId="19" fillId="0" borderId="0" xfId="0" applyNumberFormat="1" applyFont="1" applyAlignment="1">
      <alignment horizontal="left" vertical="center" wrapText="1"/>
    </xf>
    <xf numFmtId="0" fontId="19" fillId="0" borderId="0" xfId="0" applyFont="1" applyAlignment="1">
      <alignment horizontal="left" vertical="center" wrapText="1"/>
    </xf>
    <xf numFmtId="0" fontId="26" fillId="0" borderId="0" xfId="0" applyFont="1" applyAlignment="1">
      <alignment horizontal="center" vertical="center" wrapText="1"/>
    </xf>
    <xf numFmtId="0" fontId="3" fillId="0" borderId="0" xfId="0" applyFont="1" applyAlignment="1">
      <alignment horizontal="left" vertical="center"/>
    </xf>
    <xf numFmtId="0" fontId="23" fillId="0" borderId="22" xfId="0" applyFont="1" applyBorder="1" applyAlignment="1">
      <alignment horizontal="left" vertical="center" shrinkToFit="1"/>
    </xf>
    <xf numFmtId="0" fontId="23" fillId="0" borderId="23" xfId="0" applyFont="1" applyBorder="1" applyAlignment="1">
      <alignment horizontal="left" vertical="center" shrinkToFit="1"/>
    </xf>
    <xf numFmtId="0" fontId="23" fillId="0" borderId="24" xfId="0" applyFont="1" applyBorder="1" applyAlignment="1">
      <alignment horizontal="left" vertical="center" shrinkToFit="1"/>
    </xf>
    <xf numFmtId="2" fontId="24" fillId="0" borderId="0" xfId="0" applyNumberFormat="1" applyFont="1" applyAlignment="1">
      <alignment horizontal="left" vertical="center" shrinkToFit="1"/>
    </xf>
    <xf numFmtId="0" fontId="25" fillId="0" borderId="0" xfId="0" applyFont="1" applyAlignment="1">
      <alignment horizontal="left" vertical="center"/>
    </xf>
    <xf numFmtId="2" fontId="23" fillId="0" borderId="0" xfId="0" applyNumberFormat="1" applyFont="1" applyAlignment="1">
      <alignment horizontal="left" vertical="center"/>
    </xf>
    <xf numFmtId="2" fontId="25" fillId="0" borderId="0" xfId="0" applyNumberFormat="1" applyFont="1" applyAlignment="1">
      <alignment horizontal="left" vertical="center"/>
    </xf>
    <xf numFmtId="0" fontId="0" fillId="0" borderId="0" xfId="0" applyFont="1" applyAlignment="1">
      <alignment horizontal="left" vertical="top" wrapText="1"/>
    </xf>
    <xf numFmtId="0" fontId="0" fillId="0" borderId="0" xfId="0" applyFont="1" applyAlignment="1">
      <alignment horizontal="left" vertical="center"/>
    </xf>
    <xf numFmtId="1" fontId="24" fillId="0" borderId="0" xfId="0" applyNumberFormat="1" applyFont="1" applyAlignment="1">
      <alignment horizontal="center" vertical="center"/>
    </xf>
    <xf numFmtId="1" fontId="0" fillId="0" borderId="0" xfId="0" applyNumberFormat="1" applyFont="1" applyAlignment="1">
      <alignment horizontal="left" vertical="center" shrinkToFit="1"/>
    </xf>
    <xf numFmtId="2" fontId="19" fillId="0" borderId="0" xfId="0" applyNumberFormat="1" applyFont="1" applyAlignment="1">
      <alignment horizontal="left" vertical="center"/>
    </xf>
    <xf numFmtId="0" fontId="19" fillId="0" borderId="0" xfId="0" applyFont="1" applyAlignment="1">
      <alignment horizontal="left" vertical="center"/>
    </xf>
    <xf numFmtId="0" fontId="22" fillId="0" borderId="0" xfId="0" applyFont="1" applyBorder="1" applyAlignment="1">
      <alignment horizontal="center" vertical="center"/>
    </xf>
    <xf numFmtId="0" fontId="21" fillId="0" borderId="0" xfId="0" applyFont="1" applyBorder="1" applyAlignment="1">
      <alignment horizontal="left" vertical="center"/>
    </xf>
    <xf numFmtId="0" fontId="21" fillId="0" borderId="36" xfId="0" applyFont="1" applyBorder="1" applyAlignment="1">
      <alignment horizontal="left" vertical="center"/>
    </xf>
    <xf numFmtId="1" fontId="21" fillId="0" borderId="0" xfId="0" applyNumberFormat="1" applyFont="1" applyBorder="1" applyAlignment="1">
      <alignment horizontal="center" vertical="center"/>
    </xf>
    <xf numFmtId="0" fontId="21" fillId="0" borderId="0" xfId="0" applyFont="1" applyBorder="1" applyAlignment="1">
      <alignment horizontal="center" vertical="center"/>
    </xf>
    <xf numFmtId="0" fontId="20" fillId="0" borderId="0" xfId="0" applyFont="1" applyBorder="1" applyAlignment="1">
      <alignment horizontal="left" vertical="center"/>
    </xf>
    <xf numFmtId="0" fontId="20" fillId="0" borderId="0" xfId="0" applyFont="1" applyBorder="1" applyAlignment="1">
      <alignment horizontal="center" vertical="center" wrapText="1"/>
    </xf>
    <xf numFmtId="2" fontId="20" fillId="0" borderId="0" xfId="0" applyNumberFormat="1" applyFont="1" applyAlignment="1">
      <alignment horizontal="left" vertical="center"/>
    </xf>
    <xf numFmtId="0" fontId="20" fillId="0" borderId="0" xfId="0" applyFont="1" applyAlignment="1">
      <alignment horizontal="left" vertical="center"/>
    </xf>
    <xf numFmtId="0" fontId="26" fillId="0" borderId="0" xfId="0" applyFont="1" applyAlignment="1" applyProtection="1">
      <alignment vertical="center"/>
      <protection locked="0"/>
    </xf>
    <xf numFmtId="14" fontId="3" fillId="0" borderId="0" xfId="0" applyNumberFormat="1" applyFont="1" applyAlignment="1">
      <alignment/>
    </xf>
    <xf numFmtId="0" fontId="2" fillId="33" borderId="29" xfId="0" applyFont="1" applyFill="1" applyBorder="1" applyAlignment="1" applyProtection="1">
      <alignment horizontal="center" vertical="center"/>
      <protection locked="0"/>
    </xf>
    <xf numFmtId="14" fontId="6" fillId="33" borderId="29" xfId="0" applyNumberFormat="1" applyFont="1" applyFill="1" applyBorder="1" applyAlignment="1" applyProtection="1">
      <alignment vertical="center"/>
      <protection locked="0"/>
    </xf>
    <xf numFmtId="0" fontId="17" fillId="33" borderId="30" xfId="0" applyFont="1" applyFill="1" applyBorder="1" applyAlignment="1" applyProtection="1">
      <alignment horizontal="center" vertical="center"/>
      <protection/>
    </xf>
    <xf numFmtId="0" fontId="17" fillId="33" borderId="29" xfId="0" applyFont="1" applyFill="1" applyBorder="1" applyAlignment="1" applyProtection="1">
      <alignment horizontal="center" vertical="center"/>
      <protection/>
    </xf>
    <xf numFmtId="0" fontId="51" fillId="48" borderId="13" xfId="0" applyFont="1" applyFill="1" applyBorder="1" applyAlignment="1" applyProtection="1">
      <alignment vertical="center"/>
      <protection locked="0"/>
    </xf>
    <xf numFmtId="0" fontId="51" fillId="48" borderId="12" xfId="0" applyFont="1" applyFill="1" applyBorder="1" applyAlignment="1" applyProtection="1">
      <alignment vertical="center"/>
      <protection locked="0"/>
    </xf>
    <xf numFmtId="0" fontId="51" fillId="48" borderId="20" xfId="0" applyFont="1" applyFill="1" applyBorder="1" applyAlignment="1" applyProtection="1">
      <alignment vertical="center"/>
      <protection locked="0"/>
    </xf>
    <xf numFmtId="0" fontId="92" fillId="33" borderId="30" xfId="53" applyFont="1" applyFill="1" applyBorder="1" applyAlignment="1" applyProtection="1">
      <alignment vertical="center"/>
      <protection locked="0"/>
    </xf>
    <xf numFmtId="0" fontId="17" fillId="33" borderId="30" xfId="0" applyFont="1" applyFill="1" applyBorder="1" applyAlignment="1" applyProtection="1">
      <alignment vertical="center"/>
      <protection/>
    </xf>
    <xf numFmtId="0" fontId="17" fillId="33" borderId="29" xfId="0" applyFont="1" applyFill="1" applyBorder="1" applyAlignment="1" applyProtection="1">
      <alignment vertical="center"/>
      <protection/>
    </xf>
    <xf numFmtId="0" fontId="3" fillId="0" borderId="0" xfId="0" applyNumberFormat="1" applyFont="1" applyAlignment="1">
      <alignment horizontal="left"/>
    </xf>
    <xf numFmtId="0" fontId="6" fillId="0" borderId="16" xfId="0"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409575</xdr:colOff>
      <xdr:row>11</xdr:row>
      <xdr:rowOff>266700</xdr:rowOff>
    </xdr:from>
    <xdr:to>
      <xdr:col>13</xdr:col>
      <xdr:colOff>104775</xdr:colOff>
      <xdr:row>18</xdr:row>
      <xdr:rowOff>47625</xdr:rowOff>
    </xdr:to>
    <xdr:pic>
      <xdr:nvPicPr>
        <xdr:cNvPr id="1" name="Picture 3" descr="DSC_0588.JPG"/>
        <xdr:cNvPicPr preferRelativeResize="1">
          <a:picLocks noChangeAspect="1"/>
        </xdr:cNvPicPr>
      </xdr:nvPicPr>
      <xdr:blipFill>
        <a:blip r:embed="rId1"/>
        <a:stretch>
          <a:fillRect/>
        </a:stretch>
      </xdr:blipFill>
      <xdr:spPr>
        <a:xfrm>
          <a:off x="4514850" y="2800350"/>
          <a:ext cx="1590675" cy="2009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athap%20Reddy%20A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
      <sheetName val="Data"/>
      <sheetName val="Proceeding"/>
      <sheetName val="47 In"/>
      <sheetName val="47 Out"/>
      <sheetName val="Shedules"/>
      <sheetName val="PROGRAMM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tunzb.webs.com/" TargetMode="External" /><Relationship Id="rId2" Type="http://schemas.openxmlformats.org/officeDocument/2006/relationships/hyperlink" Target="mailto:cnureddyputta@gmail.com" TargetMode="External" /><Relationship Id="rId3" Type="http://schemas.openxmlformats.org/officeDocument/2006/relationships/hyperlink" Target="http://www.prtunzb.webs.com/" TargetMode="Externa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6"/>
  <dimension ref="A1:DQ503"/>
  <sheetViews>
    <sheetView showGridLines="0" tabSelected="1" zoomScalePageLayoutView="0" workbookViewId="0" topLeftCell="A1">
      <selection activeCell="C513" sqref="C513"/>
    </sheetView>
  </sheetViews>
  <sheetFormatPr defaultColWidth="9.33203125" defaultRowHeight="15.75" customHeight="1"/>
  <cols>
    <col min="1" max="1" width="4.66015625" style="4" customWidth="1"/>
    <col min="2" max="2" width="7.33203125" style="3" customWidth="1"/>
    <col min="3" max="3" width="15.66015625" style="3" customWidth="1"/>
    <col min="4" max="4" width="7.66015625" style="3" customWidth="1"/>
    <col min="5" max="5" width="7.5" style="3" customWidth="1"/>
    <col min="6" max="6" width="7" style="3" customWidth="1"/>
    <col min="7" max="7" width="5" style="4" customWidth="1"/>
    <col min="8" max="8" width="6.66015625" style="4" customWidth="1"/>
    <col min="9" max="9" width="10.33203125" style="4" customWidth="1"/>
    <col min="10" max="10" width="8.66015625" style="4" customWidth="1"/>
    <col min="11" max="11" width="7.83203125" style="4" customWidth="1"/>
    <col min="12" max="12" width="8" style="4" customWidth="1"/>
    <col min="13" max="13" width="8.66015625" style="4" customWidth="1"/>
    <col min="14" max="14" width="14.83203125" style="4" customWidth="1"/>
    <col min="15" max="15" width="12.16015625" style="4" customWidth="1"/>
    <col min="16" max="16" width="13.33203125" style="4" customWidth="1"/>
    <col min="17" max="17" width="12.83203125" style="156" customWidth="1"/>
    <col min="18" max="18" width="15.16015625" style="156" customWidth="1"/>
    <col min="19" max="19" width="8.33203125" style="156" customWidth="1"/>
    <col min="20" max="20" width="14.16015625" style="156" customWidth="1"/>
    <col min="21" max="107" width="12.83203125" style="156" customWidth="1"/>
    <col min="108" max="109" width="9.33203125" style="156" customWidth="1"/>
    <col min="110" max="110" width="9.33203125" style="157" customWidth="1"/>
    <col min="111" max="111" width="19.33203125" style="156" customWidth="1"/>
    <col min="112" max="112" width="15.66015625" style="156" customWidth="1"/>
    <col min="113" max="113" width="9.33203125" style="158" customWidth="1"/>
    <col min="114" max="121" width="9.33203125" style="156" customWidth="1"/>
    <col min="122" max="16384" width="9.33203125" style="4" customWidth="1"/>
  </cols>
  <sheetData>
    <row r="1" spans="1:54" ht="26.25" customHeight="1">
      <c r="A1" s="115"/>
      <c r="B1" s="376" t="s">
        <v>199</v>
      </c>
      <c r="C1" s="377"/>
      <c r="D1" s="377"/>
      <c r="E1" s="377"/>
      <c r="F1" s="377"/>
      <c r="G1" s="377"/>
      <c r="H1" s="377"/>
      <c r="I1" s="377"/>
      <c r="J1" s="377"/>
      <c r="K1" s="377"/>
      <c r="L1" s="377"/>
      <c r="M1" s="377"/>
      <c r="N1" s="377"/>
      <c r="O1" s="377"/>
      <c r="P1" s="378"/>
      <c r="Q1" s="154"/>
      <c r="R1" s="154"/>
      <c r="S1" s="154"/>
      <c r="T1" s="154"/>
      <c r="U1" s="154"/>
      <c r="V1" s="154"/>
      <c r="W1" s="154"/>
      <c r="X1" s="154"/>
      <c r="Y1" s="154"/>
      <c r="Z1" s="154"/>
      <c r="AA1" s="154"/>
      <c r="AB1" s="154"/>
      <c r="AC1" s="154"/>
      <c r="AD1" s="154"/>
      <c r="AE1" s="154"/>
      <c r="AF1" s="154"/>
      <c r="AG1" s="154"/>
      <c r="AH1" s="154"/>
      <c r="AI1" s="154"/>
      <c r="AJ1" s="154"/>
      <c r="AK1" s="154"/>
      <c r="AL1" s="155"/>
      <c r="AM1" s="155"/>
      <c r="AN1" s="155"/>
      <c r="AO1" s="155"/>
      <c r="AP1" s="155"/>
      <c r="AQ1" s="155"/>
      <c r="AR1" s="155"/>
      <c r="AS1" s="155"/>
      <c r="AT1" s="155"/>
      <c r="AU1" s="155"/>
      <c r="AV1" s="155"/>
      <c r="AW1" s="155"/>
      <c r="AX1" s="155"/>
      <c r="AY1" s="155"/>
      <c r="AZ1" s="155"/>
      <c r="BA1" s="155"/>
      <c r="BB1" s="155"/>
    </row>
    <row r="2" spans="1:54" ht="9" customHeight="1" thickBot="1">
      <c r="A2" s="116"/>
      <c r="B2" s="352"/>
      <c r="C2" s="353"/>
      <c r="D2" s="353"/>
      <c r="E2" s="353"/>
      <c r="F2" s="353"/>
      <c r="G2" s="353"/>
      <c r="H2" s="353"/>
      <c r="I2" s="353"/>
      <c r="J2" s="353"/>
      <c r="K2" s="353"/>
      <c r="L2" s="353"/>
      <c r="M2" s="353"/>
      <c r="N2" s="353"/>
      <c r="O2" s="353"/>
      <c r="P2" s="354"/>
      <c r="Q2" s="154"/>
      <c r="R2" s="154"/>
      <c r="S2" s="154"/>
      <c r="T2" s="154"/>
      <c r="U2" s="154"/>
      <c r="V2" s="154"/>
      <c r="W2" s="154"/>
      <c r="X2" s="154"/>
      <c r="Y2" s="154"/>
      <c r="Z2" s="154"/>
      <c r="AA2" s="154"/>
      <c r="AB2" s="154"/>
      <c r="AC2" s="154"/>
      <c r="AD2" s="154"/>
      <c r="AE2" s="154"/>
      <c r="AF2" s="154"/>
      <c r="AG2" s="154"/>
      <c r="AH2" s="154"/>
      <c r="AI2" s="154"/>
      <c r="AJ2" s="154"/>
      <c r="AK2" s="154"/>
      <c r="AL2" s="155"/>
      <c r="AM2" s="155"/>
      <c r="AN2" s="155"/>
      <c r="AO2" s="155"/>
      <c r="AP2" s="155"/>
      <c r="AQ2" s="155"/>
      <c r="AR2" s="155"/>
      <c r="AS2" s="155"/>
      <c r="AT2" s="155"/>
      <c r="AU2" s="155"/>
      <c r="AV2" s="155"/>
      <c r="AW2" s="155"/>
      <c r="AX2" s="155"/>
      <c r="AY2" s="155"/>
      <c r="AZ2" s="155"/>
      <c r="BA2" s="155"/>
      <c r="BB2" s="155"/>
    </row>
    <row r="3" spans="1:107" ht="25.5" customHeight="1" thickBot="1">
      <c r="A3" s="116"/>
      <c r="B3" s="146" t="s">
        <v>3</v>
      </c>
      <c r="C3" s="330" t="s">
        <v>397</v>
      </c>
      <c r="D3" s="331"/>
      <c r="E3" s="331"/>
      <c r="F3" s="331"/>
      <c r="G3" s="331"/>
      <c r="H3" s="332"/>
      <c r="I3" s="333" t="s">
        <v>15</v>
      </c>
      <c r="J3" s="386"/>
      <c r="K3" s="387"/>
      <c r="L3" s="330" t="s">
        <v>398</v>
      </c>
      <c r="M3" s="331"/>
      <c r="N3" s="331"/>
      <c r="O3" s="331"/>
      <c r="P3" s="332"/>
      <c r="Q3" s="154"/>
      <c r="R3" s="154"/>
      <c r="S3" s="154"/>
      <c r="T3" s="154"/>
      <c r="U3" s="154"/>
      <c r="V3" s="154"/>
      <c r="W3" s="154"/>
      <c r="X3" s="154"/>
      <c r="Y3" s="154"/>
      <c r="Z3" s="154"/>
      <c r="AA3" s="154"/>
      <c r="AB3" s="154"/>
      <c r="AC3" s="154"/>
      <c r="AD3" s="154"/>
      <c r="AE3" s="154"/>
      <c r="AF3" s="154"/>
      <c r="AG3" s="154"/>
      <c r="AH3" s="154"/>
      <c r="AI3" s="154"/>
      <c r="AJ3" s="154"/>
      <c r="AK3" s="154"/>
      <c r="AL3" s="155"/>
      <c r="AM3" s="155"/>
      <c r="AN3" s="155"/>
      <c r="AO3" s="155"/>
      <c r="AP3" s="155"/>
      <c r="AQ3" s="155"/>
      <c r="AR3" s="155"/>
      <c r="AS3" s="155"/>
      <c r="AT3" s="155"/>
      <c r="AU3" s="155"/>
      <c r="AV3" s="155"/>
      <c r="AW3" s="155"/>
      <c r="AX3" s="155"/>
      <c r="AY3" s="155"/>
      <c r="AZ3" s="155"/>
      <c r="BA3" s="155"/>
      <c r="BB3" s="155"/>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c r="CF3" s="168"/>
      <c r="CG3" s="168"/>
      <c r="CH3" s="168"/>
      <c r="CI3" s="168"/>
      <c r="CJ3" s="168"/>
      <c r="CK3" s="168"/>
      <c r="CL3" s="168"/>
      <c r="CM3" s="168"/>
      <c r="CN3" s="168"/>
      <c r="CO3" s="168"/>
      <c r="CP3" s="168"/>
      <c r="CQ3" s="168"/>
      <c r="CR3" s="168"/>
      <c r="CS3" s="168"/>
      <c r="CT3" s="168"/>
      <c r="CU3" s="168"/>
      <c r="CV3" s="168"/>
      <c r="CW3" s="168"/>
      <c r="CX3" s="168"/>
      <c r="CY3" s="168"/>
      <c r="CZ3" s="168"/>
      <c r="DA3" s="168"/>
      <c r="DB3" s="168"/>
      <c r="DC3" s="168"/>
    </row>
    <row r="4" spans="1:54" ht="9" customHeight="1" thickBot="1">
      <c r="A4" s="116"/>
      <c r="B4" s="352"/>
      <c r="C4" s="353"/>
      <c r="D4" s="353"/>
      <c r="E4" s="353"/>
      <c r="F4" s="353"/>
      <c r="G4" s="353"/>
      <c r="H4" s="353"/>
      <c r="I4" s="353"/>
      <c r="J4" s="353"/>
      <c r="K4" s="353"/>
      <c r="L4" s="353"/>
      <c r="M4" s="353"/>
      <c r="N4" s="353"/>
      <c r="O4" s="353"/>
      <c r="P4" s="354"/>
      <c r="Q4" s="154"/>
      <c r="R4" s="154"/>
      <c r="S4" s="154"/>
      <c r="T4" s="154"/>
      <c r="U4" s="154"/>
      <c r="V4" s="154"/>
      <c r="W4" s="154"/>
      <c r="X4" s="154"/>
      <c r="Y4" s="154"/>
      <c r="Z4" s="154"/>
      <c r="AA4" s="154"/>
      <c r="AB4" s="154"/>
      <c r="AC4" s="154"/>
      <c r="AD4" s="154"/>
      <c r="AE4" s="154"/>
      <c r="AF4" s="154"/>
      <c r="AG4" s="154"/>
      <c r="AH4" s="154"/>
      <c r="AI4" s="154"/>
      <c r="AJ4" s="154"/>
      <c r="AK4" s="154"/>
      <c r="AL4" s="155"/>
      <c r="AM4" s="155"/>
      <c r="AN4" s="155"/>
      <c r="AO4" s="155"/>
      <c r="AP4" s="155"/>
      <c r="AQ4" s="155"/>
      <c r="AR4" s="155"/>
      <c r="AS4" s="155"/>
      <c r="AT4" s="155"/>
      <c r="AU4" s="155"/>
      <c r="AV4" s="155"/>
      <c r="AW4" s="155"/>
      <c r="AX4" s="155"/>
      <c r="AY4" s="155"/>
      <c r="AZ4" s="155"/>
      <c r="BA4" s="155"/>
      <c r="BB4" s="155"/>
    </row>
    <row r="5" spans="1:54" ht="25.5" customHeight="1" thickBot="1">
      <c r="A5" s="116"/>
      <c r="B5" s="333" t="s">
        <v>16</v>
      </c>
      <c r="C5" s="334"/>
      <c r="D5" s="330" t="s">
        <v>197</v>
      </c>
      <c r="E5" s="331"/>
      <c r="F5" s="331"/>
      <c r="G5" s="331"/>
      <c r="H5" s="331"/>
      <c r="I5" s="332"/>
      <c r="J5" s="333" t="s">
        <v>34</v>
      </c>
      <c r="K5" s="372"/>
      <c r="L5" s="334"/>
      <c r="M5" s="330" t="s">
        <v>35</v>
      </c>
      <c r="N5" s="331"/>
      <c r="O5" s="332"/>
      <c r="P5" s="117"/>
      <c r="Q5" s="154"/>
      <c r="R5" s="154"/>
      <c r="S5" s="154"/>
      <c r="T5" s="154"/>
      <c r="U5" s="154"/>
      <c r="V5" s="154"/>
      <c r="W5" s="154"/>
      <c r="X5" s="154"/>
      <c r="Y5" s="154"/>
      <c r="Z5" s="154"/>
      <c r="AA5" s="154"/>
      <c r="AB5" s="154"/>
      <c r="AC5" s="154"/>
      <c r="AD5" s="154"/>
      <c r="AE5" s="154"/>
      <c r="AF5" s="154"/>
      <c r="AG5" s="154"/>
      <c r="AH5" s="154"/>
      <c r="AI5" s="154"/>
      <c r="AJ5" s="154"/>
      <c r="AK5" s="154"/>
      <c r="AL5" s="155"/>
      <c r="AM5" s="155"/>
      <c r="AN5" s="155"/>
      <c r="AO5" s="155"/>
      <c r="AP5" s="155"/>
      <c r="AQ5" s="155"/>
      <c r="AR5" s="155"/>
      <c r="AS5" s="155"/>
      <c r="AT5" s="155"/>
      <c r="AU5" s="155"/>
      <c r="AV5" s="155"/>
      <c r="AW5" s="155"/>
      <c r="AX5" s="155"/>
      <c r="AY5" s="155"/>
      <c r="AZ5" s="155"/>
      <c r="BA5" s="155"/>
      <c r="BB5" s="155"/>
    </row>
    <row r="6" spans="1:54" ht="9" customHeight="1" thickBot="1">
      <c r="A6" s="116"/>
      <c r="B6" s="352"/>
      <c r="C6" s="353"/>
      <c r="D6" s="353"/>
      <c r="E6" s="353"/>
      <c r="F6" s="353"/>
      <c r="G6" s="353"/>
      <c r="H6" s="353"/>
      <c r="I6" s="353"/>
      <c r="J6" s="353"/>
      <c r="K6" s="353"/>
      <c r="L6" s="353"/>
      <c r="M6" s="353"/>
      <c r="N6" s="353"/>
      <c r="O6" s="353"/>
      <c r="P6" s="354"/>
      <c r="Q6" s="154"/>
      <c r="R6" s="154"/>
      <c r="S6" s="154"/>
      <c r="T6" s="154"/>
      <c r="U6" s="154"/>
      <c r="V6" s="154"/>
      <c r="W6" s="154"/>
      <c r="X6" s="154"/>
      <c r="Y6" s="154"/>
      <c r="Z6" s="154"/>
      <c r="AA6" s="154"/>
      <c r="AB6" s="154"/>
      <c r="AC6" s="154"/>
      <c r="AD6" s="154"/>
      <c r="AE6" s="154"/>
      <c r="AF6" s="154"/>
      <c r="AG6" s="154"/>
      <c r="AH6" s="154"/>
      <c r="AI6" s="154"/>
      <c r="AJ6" s="154"/>
      <c r="AK6" s="154"/>
      <c r="AL6" s="155"/>
      <c r="AM6" s="155"/>
      <c r="AN6" s="155"/>
      <c r="AO6" s="155"/>
      <c r="AP6" s="155"/>
      <c r="AQ6" s="155"/>
      <c r="AR6" s="155"/>
      <c r="AS6" s="155"/>
      <c r="AT6" s="155"/>
      <c r="AU6" s="155"/>
      <c r="AV6" s="155"/>
      <c r="AW6" s="155"/>
      <c r="AX6" s="155"/>
      <c r="AY6" s="155"/>
      <c r="AZ6" s="155"/>
      <c r="BA6" s="155"/>
      <c r="BB6" s="155"/>
    </row>
    <row r="7" spans="1:54" ht="27.75" customHeight="1" thickBot="1">
      <c r="A7" s="116"/>
      <c r="B7" s="373" t="s">
        <v>218</v>
      </c>
      <c r="C7" s="374"/>
      <c r="D7" s="143"/>
      <c r="E7" s="143"/>
      <c r="F7" s="143"/>
      <c r="G7" s="341">
        <f>IF(B46&lt;3,"Subject","")</f>
      </c>
      <c r="H7" s="341"/>
      <c r="I7" s="241"/>
      <c r="J7" s="248"/>
      <c r="K7" s="357" t="s">
        <v>231</v>
      </c>
      <c r="L7" s="358"/>
      <c r="M7" s="241"/>
      <c r="N7" s="241"/>
      <c r="O7" s="241"/>
      <c r="P7" s="7"/>
      <c r="Q7" s="154"/>
      <c r="R7" s="154"/>
      <c r="S7" s="154"/>
      <c r="T7" s="154"/>
      <c r="U7" s="154"/>
      <c r="V7" s="154"/>
      <c r="W7" s="154"/>
      <c r="X7" s="154"/>
      <c r="Y7" s="154"/>
      <c r="Z7" s="154"/>
      <c r="AA7" s="154"/>
      <c r="AB7" s="154"/>
      <c r="AC7" s="154"/>
      <c r="AD7" s="154"/>
      <c r="AE7" s="154"/>
      <c r="AF7" s="154"/>
      <c r="AG7" s="154"/>
      <c r="AH7" s="154"/>
      <c r="AI7" s="154"/>
      <c r="AJ7" s="154"/>
      <c r="AK7" s="154"/>
      <c r="AL7" s="155"/>
      <c r="AM7" s="155"/>
      <c r="AN7" s="155"/>
      <c r="AO7" s="155"/>
      <c r="AP7" s="155"/>
      <c r="AQ7" s="155"/>
      <c r="AR7" s="155"/>
      <c r="AS7" s="155"/>
      <c r="AT7" s="155"/>
      <c r="AU7" s="155"/>
      <c r="AV7" s="155"/>
      <c r="AW7" s="155"/>
      <c r="AX7" s="155"/>
      <c r="AY7" s="155"/>
      <c r="AZ7" s="155"/>
      <c r="BA7" s="155"/>
      <c r="BB7" s="155"/>
    </row>
    <row r="8" spans="1:54" ht="9" customHeight="1" thickBot="1">
      <c r="A8" s="116"/>
      <c r="B8" s="352"/>
      <c r="C8" s="353"/>
      <c r="D8" s="353"/>
      <c r="E8" s="353"/>
      <c r="F8" s="353"/>
      <c r="G8" s="353"/>
      <c r="H8" s="353"/>
      <c r="I8" s="353"/>
      <c r="J8" s="353"/>
      <c r="K8" s="353"/>
      <c r="L8" s="353"/>
      <c r="M8" s="353"/>
      <c r="N8" s="353"/>
      <c r="O8" s="353"/>
      <c r="P8" s="354"/>
      <c r="Q8" s="154"/>
      <c r="R8" s="154"/>
      <c r="S8" s="154"/>
      <c r="T8" s="154"/>
      <c r="U8" s="154"/>
      <c r="V8" s="154"/>
      <c r="W8" s="154"/>
      <c r="X8" s="154"/>
      <c r="Y8" s="154"/>
      <c r="Z8" s="154"/>
      <c r="AA8" s="154"/>
      <c r="AB8" s="154"/>
      <c r="AC8" s="154"/>
      <c r="AD8" s="154"/>
      <c r="AE8" s="154"/>
      <c r="AF8" s="154"/>
      <c r="AG8" s="154"/>
      <c r="AH8" s="154"/>
      <c r="AI8" s="154"/>
      <c r="AJ8" s="154"/>
      <c r="AK8" s="154"/>
      <c r="AL8" s="155"/>
      <c r="AM8" s="155"/>
      <c r="AN8" s="155"/>
      <c r="AO8" s="155"/>
      <c r="AP8" s="155"/>
      <c r="AQ8" s="155"/>
      <c r="AR8" s="155"/>
      <c r="AS8" s="155"/>
      <c r="AT8" s="155"/>
      <c r="AU8" s="155"/>
      <c r="AV8" s="155"/>
      <c r="AW8" s="155"/>
      <c r="AX8" s="155"/>
      <c r="AY8" s="155"/>
      <c r="AZ8" s="155"/>
      <c r="BA8" s="155"/>
      <c r="BB8" s="155"/>
    </row>
    <row r="9" spans="1:54" ht="25.5" customHeight="1" thickBot="1">
      <c r="A9" s="116"/>
      <c r="B9" s="333" t="s">
        <v>232</v>
      </c>
      <c r="C9" s="334"/>
      <c r="D9" s="316">
        <v>0</v>
      </c>
      <c r="E9" s="261" t="s">
        <v>201</v>
      </c>
      <c r="F9" s="402" t="s">
        <v>365</v>
      </c>
      <c r="G9" s="555"/>
      <c r="H9" s="555"/>
      <c r="I9" s="555"/>
      <c r="J9" s="555"/>
      <c r="K9" s="555"/>
      <c r="L9" s="388">
        <f>N50</f>
        <v>41222</v>
      </c>
      <c r="M9" s="388"/>
      <c r="N9" s="270" t="s">
        <v>387</v>
      </c>
      <c r="O9" s="556">
        <f>N51</f>
        <v>41223</v>
      </c>
      <c r="P9" s="316">
        <v>14440</v>
      </c>
      <c r="Q9" s="154"/>
      <c r="R9" s="154"/>
      <c r="S9" s="154"/>
      <c r="T9" s="154"/>
      <c r="U9" s="154"/>
      <c r="V9" s="154"/>
      <c r="W9" s="154"/>
      <c r="X9" s="154"/>
      <c r="Y9" s="154"/>
      <c r="Z9" s="154"/>
      <c r="AA9" s="154"/>
      <c r="AB9" s="154"/>
      <c r="AC9" s="154"/>
      <c r="AD9" s="154"/>
      <c r="AE9" s="154"/>
      <c r="AF9" s="154"/>
      <c r="AG9" s="154"/>
      <c r="AH9" s="154"/>
      <c r="AI9" s="154"/>
      <c r="AJ9" s="154"/>
      <c r="AK9" s="154"/>
      <c r="AL9" s="155"/>
      <c r="AM9" s="155"/>
      <c r="AN9" s="155"/>
      <c r="AO9" s="155"/>
      <c r="AP9" s="155"/>
      <c r="AQ9" s="155"/>
      <c r="AR9" s="155"/>
      <c r="AS9" s="155"/>
      <c r="AT9" s="155"/>
      <c r="AU9" s="155"/>
      <c r="AV9" s="155"/>
      <c r="AW9" s="155"/>
      <c r="AX9" s="155"/>
      <c r="AY9" s="155"/>
      <c r="AZ9" s="155"/>
      <c r="BA9" s="155"/>
      <c r="BB9" s="155"/>
    </row>
    <row r="10" spans="1:54" ht="9" customHeight="1" thickBot="1">
      <c r="A10" s="116"/>
      <c r="B10" s="352"/>
      <c r="C10" s="353"/>
      <c r="D10" s="353"/>
      <c r="E10" s="353"/>
      <c r="F10" s="353"/>
      <c r="G10" s="353"/>
      <c r="H10" s="353"/>
      <c r="I10" s="353"/>
      <c r="J10" s="353"/>
      <c r="K10" s="353"/>
      <c r="L10" s="353"/>
      <c r="M10" s="353"/>
      <c r="N10" s="353"/>
      <c r="O10" s="353"/>
      <c r="P10" s="354"/>
      <c r="Q10" s="154"/>
      <c r="R10" s="154"/>
      <c r="S10" s="154"/>
      <c r="T10" s="154"/>
      <c r="U10" s="154"/>
      <c r="V10" s="154"/>
      <c r="W10" s="154"/>
      <c r="X10" s="154"/>
      <c r="Y10" s="154"/>
      <c r="Z10" s="154"/>
      <c r="AA10" s="154"/>
      <c r="AB10" s="154"/>
      <c r="AC10" s="154"/>
      <c r="AD10" s="154"/>
      <c r="AE10" s="154"/>
      <c r="AF10" s="154"/>
      <c r="AG10" s="154"/>
      <c r="AH10" s="154"/>
      <c r="AI10" s="154"/>
      <c r="AJ10" s="154"/>
      <c r="AK10" s="154"/>
      <c r="AL10" s="155"/>
      <c r="AM10" s="155"/>
      <c r="AN10" s="155"/>
      <c r="AO10" s="155"/>
      <c r="AP10" s="155"/>
      <c r="AQ10" s="155"/>
      <c r="AR10" s="155"/>
      <c r="AS10" s="155"/>
      <c r="AT10" s="155"/>
      <c r="AU10" s="155"/>
      <c r="AV10" s="155"/>
      <c r="AW10" s="155"/>
      <c r="AX10" s="155"/>
      <c r="AY10" s="155"/>
      <c r="AZ10" s="155"/>
      <c r="BA10" s="155"/>
      <c r="BB10" s="155"/>
    </row>
    <row r="11" spans="1:54" ht="24" customHeight="1" thickBot="1">
      <c r="A11" s="116"/>
      <c r="B11" s="333" t="s">
        <v>388</v>
      </c>
      <c r="C11" s="372"/>
      <c r="D11" s="372"/>
      <c r="E11" s="390" t="s">
        <v>395</v>
      </c>
      <c r="F11" s="391"/>
      <c r="G11" s="391"/>
      <c r="H11" s="391"/>
      <c r="I11" s="557" t="s">
        <v>389</v>
      </c>
      <c r="J11" s="558"/>
      <c r="K11" s="558"/>
      <c r="L11" s="390" t="s">
        <v>396</v>
      </c>
      <c r="M11" s="392"/>
      <c r="N11" s="563" t="s">
        <v>390</v>
      </c>
      <c r="O11" s="564"/>
      <c r="P11" s="564"/>
      <c r="Q11" s="154"/>
      <c r="R11" s="154"/>
      <c r="S11" s="154"/>
      <c r="T11" s="154"/>
      <c r="U11" s="154"/>
      <c r="V11" s="154"/>
      <c r="W11" s="154"/>
      <c r="X11" s="154"/>
      <c r="Y11" s="154"/>
      <c r="Z11" s="154"/>
      <c r="AA11" s="154"/>
      <c r="AB11" s="154"/>
      <c r="AC11" s="154"/>
      <c r="AD11" s="154"/>
      <c r="AE11" s="154"/>
      <c r="AF11" s="154"/>
      <c r="AG11" s="154"/>
      <c r="AH11" s="154"/>
      <c r="AI11" s="154"/>
      <c r="AJ11" s="154"/>
      <c r="AK11" s="154"/>
      <c r="AL11" s="155"/>
      <c r="AM11" s="155"/>
      <c r="AN11" s="155"/>
      <c r="AO11" s="155"/>
      <c r="AP11" s="155"/>
      <c r="AQ11" s="155"/>
      <c r="AR11" s="155"/>
      <c r="AS11" s="155"/>
      <c r="AT11" s="155"/>
      <c r="AU11" s="155"/>
      <c r="AV11" s="155"/>
      <c r="AW11" s="155"/>
      <c r="AX11" s="155"/>
      <c r="AY11" s="155"/>
      <c r="AZ11" s="155"/>
      <c r="BA11" s="155"/>
      <c r="BB11" s="155"/>
    </row>
    <row r="12" spans="1:54" ht="24" customHeight="1" thickBot="1">
      <c r="A12" s="116"/>
      <c r="B12" s="355" t="s">
        <v>233</v>
      </c>
      <c r="C12" s="356"/>
      <c r="D12" s="267" t="s">
        <v>234</v>
      </c>
      <c r="E12" s="268"/>
      <c r="F12" s="264"/>
      <c r="G12" s="368">
        <f>Q44</f>
        <v>47.936</v>
      </c>
      <c r="H12" s="369"/>
      <c r="I12" s="562" t="s">
        <v>239</v>
      </c>
      <c r="J12" s="311"/>
      <c r="K12" s="311"/>
      <c r="L12" s="311"/>
      <c r="M12" s="312"/>
      <c r="N12" s="559" t="s">
        <v>238</v>
      </c>
      <c r="O12" s="560"/>
      <c r="P12" s="561"/>
      <c r="Q12" s="154"/>
      <c r="R12" s="154"/>
      <c r="S12" s="154"/>
      <c r="T12" s="154"/>
      <c r="U12" s="154"/>
      <c r="V12" s="154"/>
      <c r="W12" s="154"/>
      <c r="X12" s="154"/>
      <c r="Y12" s="154"/>
      <c r="Z12" s="154"/>
      <c r="AA12" s="154"/>
      <c r="AB12" s="154"/>
      <c r="AC12" s="154"/>
      <c r="AD12" s="154"/>
      <c r="AE12" s="154"/>
      <c r="AF12" s="154"/>
      <c r="AG12" s="154"/>
      <c r="AH12" s="154"/>
      <c r="AI12" s="154"/>
      <c r="AJ12" s="154"/>
      <c r="AK12" s="154"/>
      <c r="AL12" s="155"/>
      <c r="AM12" s="155"/>
      <c r="AN12" s="155"/>
      <c r="AO12" s="155"/>
      <c r="AP12" s="155"/>
      <c r="AQ12" s="155"/>
      <c r="AR12" s="155"/>
      <c r="AS12" s="155"/>
      <c r="AT12" s="155"/>
      <c r="AU12" s="155"/>
      <c r="AV12" s="155"/>
      <c r="AW12" s="155"/>
      <c r="AX12" s="155"/>
      <c r="AY12" s="155"/>
      <c r="AZ12" s="155"/>
      <c r="BA12" s="155"/>
      <c r="BB12" s="155"/>
    </row>
    <row r="13" spans="1:54" ht="25.5" customHeight="1" thickBot="1">
      <c r="A13" s="116"/>
      <c r="B13" s="269" t="s">
        <v>194</v>
      </c>
      <c r="C13" s="262"/>
      <c r="D13" s="263"/>
      <c r="E13" s="270"/>
      <c r="F13" s="7"/>
      <c r="G13" s="6"/>
      <c r="H13" s="114"/>
      <c r="I13" s="114"/>
      <c r="J13" s="114"/>
      <c r="K13" s="114"/>
      <c r="L13" s="114"/>
      <c r="M13" s="114"/>
      <c r="N13" s="277" t="s">
        <v>240</v>
      </c>
      <c r="O13" s="278"/>
      <c r="P13" s="279"/>
      <c r="Q13" s="154"/>
      <c r="R13" s="154"/>
      <c r="S13" s="342" t="s">
        <v>198</v>
      </c>
      <c r="T13" s="343"/>
      <c r="U13" s="343"/>
      <c r="V13" s="343"/>
      <c r="W13" s="343"/>
      <c r="X13" s="343"/>
      <c r="Y13" s="344"/>
      <c r="Z13" s="154"/>
      <c r="AA13" s="154"/>
      <c r="AB13" s="154"/>
      <c r="AC13" s="154"/>
      <c r="AD13" s="154"/>
      <c r="AE13" s="154"/>
      <c r="AF13" s="154"/>
      <c r="AG13" s="154"/>
      <c r="AH13" s="154"/>
      <c r="AI13" s="154"/>
      <c r="AJ13" s="154"/>
      <c r="AK13" s="154"/>
      <c r="AL13" s="155"/>
      <c r="AM13" s="155"/>
      <c r="AN13" s="155"/>
      <c r="AO13" s="155"/>
      <c r="AP13" s="155"/>
      <c r="AQ13" s="155"/>
      <c r="AR13" s="155"/>
      <c r="AS13" s="155"/>
      <c r="AT13" s="155"/>
      <c r="AU13" s="155"/>
      <c r="AV13" s="155"/>
      <c r="AW13" s="155"/>
      <c r="AX13" s="155"/>
      <c r="AY13" s="155"/>
      <c r="AZ13" s="155"/>
      <c r="BA13" s="155"/>
      <c r="BB13" s="155"/>
    </row>
    <row r="14" spans="1:121" s="118" customFormat="1" ht="25.5" customHeight="1" thickBot="1">
      <c r="A14" s="116"/>
      <c r="B14" s="380" t="s">
        <v>193</v>
      </c>
      <c r="C14" s="381"/>
      <c r="D14" s="382"/>
      <c r="E14" s="112"/>
      <c r="F14" s="112"/>
      <c r="G14" s="6"/>
      <c r="H14" s="114"/>
      <c r="I14" s="114"/>
      <c r="J14" s="114"/>
      <c r="K14" s="114"/>
      <c r="L14" s="114"/>
      <c r="M14" s="114"/>
      <c r="N14" s="277" t="s">
        <v>362</v>
      </c>
      <c r="O14" s="280"/>
      <c r="P14" s="281"/>
      <c r="Q14" s="154"/>
      <c r="R14" s="154"/>
      <c r="S14" s="148"/>
      <c r="T14" s="149"/>
      <c r="U14" s="149"/>
      <c r="V14" s="149"/>
      <c r="W14" s="345" t="s">
        <v>200</v>
      </c>
      <c r="X14" s="345"/>
      <c r="Y14" s="346"/>
      <c r="Z14" s="154"/>
      <c r="AA14" s="154"/>
      <c r="AB14" s="154"/>
      <c r="AC14" s="154"/>
      <c r="AD14" s="154"/>
      <c r="AE14" s="154"/>
      <c r="AF14" s="154"/>
      <c r="AG14" s="154"/>
      <c r="AH14" s="154"/>
      <c r="AI14" s="154"/>
      <c r="AJ14" s="154"/>
      <c r="AK14" s="154"/>
      <c r="AL14" s="155"/>
      <c r="AM14" s="155"/>
      <c r="AN14" s="155"/>
      <c r="AO14" s="155"/>
      <c r="AP14" s="155"/>
      <c r="AQ14" s="155"/>
      <c r="AR14" s="155"/>
      <c r="AS14" s="155"/>
      <c r="AT14" s="155"/>
      <c r="AU14" s="155"/>
      <c r="AV14" s="155"/>
      <c r="AW14" s="155"/>
      <c r="AX14" s="155"/>
      <c r="AY14" s="155"/>
      <c r="AZ14" s="155"/>
      <c r="BA14" s="155"/>
      <c r="BB14" s="155"/>
      <c r="BC14" s="169"/>
      <c r="BD14" s="169"/>
      <c r="BE14" s="169"/>
      <c r="BF14" s="169"/>
      <c r="BG14" s="169"/>
      <c r="BH14" s="169"/>
      <c r="BI14" s="169"/>
      <c r="BJ14" s="169"/>
      <c r="BK14" s="169"/>
      <c r="BL14" s="169"/>
      <c r="BM14" s="169"/>
      <c r="BN14" s="169"/>
      <c r="BO14" s="169"/>
      <c r="BP14" s="169"/>
      <c r="BQ14" s="169"/>
      <c r="BR14" s="169"/>
      <c r="BS14" s="169"/>
      <c r="BT14" s="169"/>
      <c r="BU14" s="169"/>
      <c r="BV14" s="169"/>
      <c r="BW14" s="169"/>
      <c r="BX14" s="169"/>
      <c r="BY14" s="169"/>
      <c r="BZ14" s="169"/>
      <c r="CA14" s="169"/>
      <c r="CB14" s="169"/>
      <c r="CC14" s="169"/>
      <c r="CD14" s="169"/>
      <c r="CE14" s="169"/>
      <c r="CF14" s="169"/>
      <c r="CG14" s="169"/>
      <c r="CH14" s="169"/>
      <c r="CI14" s="169"/>
      <c r="CJ14" s="169"/>
      <c r="CK14" s="169"/>
      <c r="CL14" s="169"/>
      <c r="CM14" s="169"/>
      <c r="CN14" s="169"/>
      <c r="CO14" s="169"/>
      <c r="CP14" s="169"/>
      <c r="CQ14" s="169"/>
      <c r="CR14" s="169"/>
      <c r="CS14" s="169"/>
      <c r="CT14" s="169"/>
      <c r="CU14" s="169"/>
      <c r="CV14" s="169"/>
      <c r="CW14" s="169"/>
      <c r="CX14" s="169"/>
      <c r="CY14" s="169"/>
      <c r="CZ14" s="169"/>
      <c r="DA14" s="169"/>
      <c r="DB14" s="169"/>
      <c r="DC14" s="169"/>
      <c r="DD14" s="169"/>
      <c r="DE14" s="169"/>
      <c r="DF14" s="170"/>
      <c r="DG14" s="169"/>
      <c r="DH14" s="169"/>
      <c r="DI14" s="171"/>
      <c r="DJ14" s="169"/>
      <c r="DK14" s="169"/>
      <c r="DL14" s="169"/>
      <c r="DM14" s="169"/>
      <c r="DN14" s="169"/>
      <c r="DO14" s="169"/>
      <c r="DP14" s="169"/>
      <c r="DQ14" s="169"/>
    </row>
    <row r="15" spans="1:121" s="118" customFormat="1" ht="25.5" customHeight="1" thickBot="1">
      <c r="A15" s="116"/>
      <c r="B15" s="347">
        <f>IF(S45=2,"Mention Division","")</f>
      </c>
      <c r="C15" s="348"/>
      <c r="D15" s="349" t="s">
        <v>43</v>
      </c>
      <c r="E15" s="350"/>
      <c r="F15" s="350"/>
      <c r="G15" s="350"/>
      <c r="H15" s="350"/>
      <c r="I15" s="350"/>
      <c r="J15" s="351"/>
      <c r="K15" s="114"/>
      <c r="L15" s="114"/>
      <c r="M15" s="114"/>
      <c r="N15" s="277" t="s">
        <v>363</v>
      </c>
      <c r="O15" s="280"/>
      <c r="P15" s="281"/>
      <c r="Q15" s="154"/>
      <c r="R15" s="154"/>
      <c r="S15" s="148"/>
      <c r="T15" s="149"/>
      <c r="U15" s="149"/>
      <c r="V15" s="149"/>
      <c r="W15" s="345"/>
      <c r="X15" s="345"/>
      <c r="Y15" s="346"/>
      <c r="Z15" s="154"/>
      <c r="AA15" s="154"/>
      <c r="AB15" s="154"/>
      <c r="AC15" s="154"/>
      <c r="AD15" s="154"/>
      <c r="AE15" s="154"/>
      <c r="AF15" s="154"/>
      <c r="AG15" s="154"/>
      <c r="AH15" s="154"/>
      <c r="AI15" s="154"/>
      <c r="AJ15" s="154"/>
      <c r="AK15" s="154"/>
      <c r="AL15" s="155"/>
      <c r="AM15" s="155"/>
      <c r="AN15" s="155"/>
      <c r="AO15" s="155"/>
      <c r="AP15" s="155"/>
      <c r="AQ15" s="155"/>
      <c r="AR15" s="155"/>
      <c r="AS15" s="155"/>
      <c r="AT15" s="155"/>
      <c r="AU15" s="155"/>
      <c r="AV15" s="155"/>
      <c r="AW15" s="155"/>
      <c r="AX15" s="155"/>
      <c r="AY15" s="155"/>
      <c r="AZ15" s="155"/>
      <c r="BA15" s="155"/>
      <c r="BB15" s="155"/>
      <c r="BC15" s="169"/>
      <c r="BD15" s="169"/>
      <c r="BE15" s="169"/>
      <c r="BF15" s="169"/>
      <c r="BG15" s="169"/>
      <c r="BH15" s="169"/>
      <c r="BI15" s="169"/>
      <c r="BJ15" s="169"/>
      <c r="BK15" s="169"/>
      <c r="BL15" s="169"/>
      <c r="BM15" s="169"/>
      <c r="BN15" s="169"/>
      <c r="BO15" s="169"/>
      <c r="BP15" s="169"/>
      <c r="BQ15" s="169"/>
      <c r="BR15" s="169"/>
      <c r="BS15" s="169"/>
      <c r="BT15" s="169"/>
      <c r="BU15" s="169"/>
      <c r="BV15" s="169"/>
      <c r="BW15" s="169"/>
      <c r="BX15" s="169"/>
      <c r="BY15" s="169"/>
      <c r="BZ15" s="169"/>
      <c r="CA15" s="169"/>
      <c r="CB15" s="169"/>
      <c r="CC15" s="169"/>
      <c r="CD15" s="169"/>
      <c r="CE15" s="169"/>
      <c r="CF15" s="169"/>
      <c r="CG15" s="169"/>
      <c r="CH15" s="169"/>
      <c r="CI15" s="169"/>
      <c r="CJ15" s="169"/>
      <c r="CK15" s="169"/>
      <c r="CL15" s="169"/>
      <c r="CM15" s="169"/>
      <c r="CN15" s="169"/>
      <c r="CO15" s="169"/>
      <c r="CP15" s="169"/>
      <c r="CQ15" s="169"/>
      <c r="CR15" s="169"/>
      <c r="CS15" s="169"/>
      <c r="CT15" s="169"/>
      <c r="CU15" s="169"/>
      <c r="CV15" s="169"/>
      <c r="CW15" s="169"/>
      <c r="CX15" s="169"/>
      <c r="CY15" s="169"/>
      <c r="CZ15" s="169"/>
      <c r="DA15" s="169"/>
      <c r="DB15" s="169"/>
      <c r="DC15" s="169"/>
      <c r="DD15" s="169"/>
      <c r="DE15" s="169"/>
      <c r="DF15" s="170"/>
      <c r="DG15" s="169"/>
      <c r="DH15" s="169"/>
      <c r="DI15" s="171"/>
      <c r="DJ15" s="169"/>
      <c r="DK15" s="169"/>
      <c r="DL15" s="169"/>
      <c r="DM15" s="169"/>
      <c r="DN15" s="169"/>
      <c r="DO15" s="169"/>
      <c r="DP15" s="169"/>
      <c r="DQ15" s="169"/>
    </row>
    <row r="16" spans="1:54" ht="24.75" customHeight="1" thickBot="1">
      <c r="A16" s="116"/>
      <c r="B16" s="402" t="str">
        <f>V44</f>
        <v>Name of the M.E.O</v>
      </c>
      <c r="C16" s="403"/>
      <c r="D16" s="274" t="s">
        <v>245</v>
      </c>
      <c r="E16" s="349" t="s">
        <v>361</v>
      </c>
      <c r="F16" s="350"/>
      <c r="G16" s="350"/>
      <c r="H16" s="350"/>
      <c r="I16" s="350"/>
      <c r="J16" s="351"/>
      <c r="K16" s="114"/>
      <c r="L16" s="114"/>
      <c r="M16" s="114"/>
      <c r="N16" s="277"/>
      <c r="O16" s="280"/>
      <c r="P16" s="281"/>
      <c r="Q16" s="154"/>
      <c r="R16" s="154"/>
      <c r="S16" s="150"/>
      <c r="T16" s="147"/>
      <c r="U16" s="147"/>
      <c r="V16" s="147"/>
      <c r="W16" s="345"/>
      <c r="X16" s="345"/>
      <c r="Y16" s="346"/>
      <c r="Z16" s="154"/>
      <c r="AA16" s="154"/>
      <c r="AB16" s="154"/>
      <c r="AC16" s="154"/>
      <c r="AD16" s="154"/>
      <c r="AE16" s="154"/>
      <c r="AF16" s="154"/>
      <c r="AG16" s="154"/>
      <c r="AH16" s="154"/>
      <c r="AI16" s="154"/>
      <c r="AJ16" s="154"/>
      <c r="AK16" s="154"/>
      <c r="AL16" s="155"/>
      <c r="AM16" s="155"/>
      <c r="AN16" s="155"/>
      <c r="AO16" s="155"/>
      <c r="AP16" s="155"/>
      <c r="AQ16" s="155"/>
      <c r="AR16" s="155"/>
      <c r="AS16" s="155"/>
      <c r="AT16" s="155"/>
      <c r="AU16" s="155"/>
      <c r="AV16" s="155"/>
      <c r="AW16" s="155"/>
      <c r="AX16" s="155"/>
      <c r="AY16" s="155"/>
      <c r="AZ16" s="155"/>
      <c r="BA16" s="155"/>
      <c r="BB16" s="155"/>
    </row>
    <row r="17" spans="1:54" ht="25.5" customHeight="1" thickBot="1">
      <c r="A17" s="116"/>
      <c r="B17" s="370" t="s">
        <v>188</v>
      </c>
      <c r="C17" s="371"/>
      <c r="D17" s="262"/>
      <c r="E17" s="270"/>
      <c r="F17" s="270"/>
      <c r="G17" s="142"/>
      <c r="H17" s="263"/>
      <c r="I17" s="263"/>
      <c r="J17" s="271"/>
      <c r="K17" s="114"/>
      <c r="L17" s="114"/>
      <c r="M17" s="114"/>
      <c r="N17" s="362" t="s">
        <v>241</v>
      </c>
      <c r="O17" s="363"/>
      <c r="P17" s="364"/>
      <c r="Q17" s="154"/>
      <c r="R17" s="154"/>
      <c r="S17" s="150"/>
      <c r="T17" s="147"/>
      <c r="U17" s="147"/>
      <c r="V17" s="147"/>
      <c r="W17" s="345"/>
      <c r="X17" s="345"/>
      <c r="Y17" s="346"/>
      <c r="Z17" s="154"/>
      <c r="AA17" s="154"/>
      <c r="AB17" s="154"/>
      <c r="AC17" s="154"/>
      <c r="AD17" s="154"/>
      <c r="AE17" s="154"/>
      <c r="AF17" s="154"/>
      <c r="AG17" s="154"/>
      <c r="AH17" s="154"/>
      <c r="AI17" s="154"/>
      <c r="AJ17" s="154"/>
      <c r="AK17" s="154"/>
      <c r="AL17" s="155"/>
      <c r="AM17" s="155"/>
      <c r="AN17" s="155"/>
      <c r="AO17" s="155"/>
      <c r="AP17" s="155"/>
      <c r="AQ17" s="155"/>
      <c r="AR17" s="155"/>
      <c r="AS17" s="155"/>
      <c r="AT17" s="155"/>
      <c r="AU17" s="155"/>
      <c r="AV17" s="155"/>
      <c r="AW17" s="155"/>
      <c r="AX17" s="155"/>
      <c r="AY17" s="155"/>
      <c r="AZ17" s="155"/>
      <c r="BA17" s="155"/>
      <c r="BB17" s="155"/>
    </row>
    <row r="18" spans="1:121" ht="24.75" customHeight="1" thickBot="1">
      <c r="A18" s="116"/>
      <c r="B18" s="365" t="s">
        <v>243</v>
      </c>
      <c r="C18" s="366"/>
      <c r="D18" s="366"/>
      <c r="E18" s="366"/>
      <c r="F18" s="366"/>
      <c r="G18" s="366"/>
      <c r="H18" s="366"/>
      <c r="I18" s="366"/>
      <c r="J18" s="367"/>
      <c r="K18" s="272"/>
      <c r="L18" s="272"/>
      <c r="M18" s="272"/>
      <c r="N18" s="275" t="s">
        <v>242</v>
      </c>
      <c r="O18" s="272"/>
      <c r="P18" s="273"/>
      <c r="Q18" s="154"/>
      <c r="R18" s="154"/>
      <c r="S18" s="150"/>
      <c r="T18" s="147"/>
      <c r="U18" s="147"/>
      <c r="V18" s="147"/>
      <c r="W18" s="345"/>
      <c r="X18" s="345"/>
      <c r="Y18" s="346"/>
      <c r="Z18" s="154"/>
      <c r="AA18" s="154"/>
      <c r="AB18" s="154"/>
      <c r="AC18" s="154"/>
      <c r="AD18" s="154"/>
      <c r="AE18" s="154"/>
      <c r="AF18" s="154"/>
      <c r="AG18" s="154"/>
      <c r="AH18" s="154"/>
      <c r="AI18" s="154"/>
      <c r="AJ18" s="154"/>
      <c r="AK18" s="154"/>
      <c r="AL18" s="155"/>
      <c r="AM18" s="155"/>
      <c r="AN18" s="155"/>
      <c r="AO18" s="155"/>
      <c r="AP18" s="155"/>
      <c r="AQ18" s="155"/>
      <c r="AR18" s="155"/>
      <c r="AS18" s="155"/>
      <c r="AT18" s="155"/>
      <c r="AU18" s="155"/>
      <c r="AV18" s="155"/>
      <c r="AW18" s="155"/>
      <c r="AX18" s="155"/>
      <c r="AY18" s="155"/>
      <c r="AZ18" s="155"/>
      <c r="BA18" s="155"/>
      <c r="BB18" s="155"/>
      <c r="DF18" s="4"/>
      <c r="DG18" s="4"/>
      <c r="DH18" s="4"/>
      <c r="DI18" s="4"/>
      <c r="DJ18" s="4"/>
      <c r="DK18" s="4"/>
      <c r="DL18" s="4"/>
      <c r="DM18" s="4"/>
      <c r="DN18" s="4"/>
      <c r="DO18" s="4"/>
      <c r="DP18" s="4"/>
      <c r="DQ18" s="4"/>
    </row>
    <row r="19" spans="1:121" ht="9" customHeight="1" thickBot="1">
      <c r="A19" s="116"/>
      <c r="B19" s="359"/>
      <c r="C19" s="360"/>
      <c r="D19" s="360"/>
      <c r="E19" s="360"/>
      <c r="F19" s="360"/>
      <c r="G19" s="360"/>
      <c r="H19" s="360"/>
      <c r="I19" s="360"/>
      <c r="J19" s="360"/>
      <c r="K19" s="360"/>
      <c r="L19" s="360"/>
      <c r="M19" s="360"/>
      <c r="N19" s="360"/>
      <c r="O19" s="360"/>
      <c r="P19" s="361"/>
      <c r="Q19" s="154"/>
      <c r="R19" s="154"/>
      <c r="S19" s="154"/>
      <c r="T19" s="154"/>
      <c r="U19" s="154"/>
      <c r="V19" s="154"/>
      <c r="W19" s="154"/>
      <c r="X19" s="154"/>
      <c r="Y19" s="154"/>
      <c r="Z19" s="154"/>
      <c r="AA19" s="154"/>
      <c r="AB19" s="154"/>
      <c r="AC19" s="154"/>
      <c r="AD19" s="154"/>
      <c r="AE19" s="154"/>
      <c r="AF19" s="154"/>
      <c r="AG19" s="154"/>
      <c r="AH19" s="154"/>
      <c r="AI19" s="154"/>
      <c r="AJ19" s="154"/>
      <c r="AK19" s="154"/>
      <c r="AL19" s="155"/>
      <c r="AM19" s="155"/>
      <c r="AN19" s="155"/>
      <c r="AO19" s="155"/>
      <c r="AP19" s="155"/>
      <c r="AQ19" s="155"/>
      <c r="AR19" s="155"/>
      <c r="AS19" s="155"/>
      <c r="AT19" s="155"/>
      <c r="AU19" s="155"/>
      <c r="AV19" s="155"/>
      <c r="AW19" s="155"/>
      <c r="AX19" s="155"/>
      <c r="AY19" s="155"/>
      <c r="AZ19" s="155"/>
      <c r="BA19" s="155"/>
      <c r="BB19" s="155"/>
      <c r="DF19" s="4"/>
      <c r="DG19" s="4"/>
      <c r="DH19" s="4"/>
      <c r="DI19" s="4"/>
      <c r="DJ19" s="4"/>
      <c r="DK19" s="4"/>
      <c r="DL19" s="4"/>
      <c r="DM19" s="4"/>
      <c r="DN19" s="4"/>
      <c r="DO19" s="4"/>
      <c r="DP19" s="4"/>
      <c r="DQ19" s="4"/>
    </row>
    <row r="20" spans="1:121" ht="27" customHeight="1" thickBot="1">
      <c r="A20" s="116"/>
      <c r="B20" s="383" t="s">
        <v>190</v>
      </c>
      <c r="C20" s="384"/>
      <c r="D20" s="384"/>
      <c r="E20" s="384"/>
      <c r="F20" s="384"/>
      <c r="G20" s="384"/>
      <c r="H20" s="384"/>
      <c r="I20" s="384"/>
      <c r="J20" s="384"/>
      <c r="K20" s="384"/>
      <c r="L20" s="384"/>
      <c r="M20" s="384"/>
      <c r="N20" s="384"/>
      <c r="O20" s="384"/>
      <c r="P20" s="385"/>
      <c r="Q20" s="154"/>
      <c r="R20" s="154"/>
      <c r="S20" s="154"/>
      <c r="T20" s="154"/>
      <c r="U20" s="154"/>
      <c r="V20" s="154"/>
      <c r="W20" s="154"/>
      <c r="X20" s="154"/>
      <c r="Y20" s="154"/>
      <c r="Z20" s="154"/>
      <c r="AA20" s="154"/>
      <c r="AB20" s="154"/>
      <c r="AC20" s="154"/>
      <c r="AD20" s="154"/>
      <c r="AE20" s="154"/>
      <c r="AF20" s="154"/>
      <c r="AG20" s="154"/>
      <c r="AH20" s="154"/>
      <c r="AI20" s="154"/>
      <c r="AJ20" s="154"/>
      <c r="AK20" s="154"/>
      <c r="AL20" s="155"/>
      <c r="AM20" s="155"/>
      <c r="AN20" s="155"/>
      <c r="AO20" s="155"/>
      <c r="AP20" s="155"/>
      <c r="AQ20" s="155"/>
      <c r="AR20" s="155"/>
      <c r="AS20" s="155"/>
      <c r="AT20" s="155"/>
      <c r="AU20" s="155"/>
      <c r="AV20" s="155"/>
      <c r="AW20" s="155"/>
      <c r="AX20" s="155"/>
      <c r="AY20" s="155"/>
      <c r="AZ20" s="155"/>
      <c r="BA20" s="155"/>
      <c r="BB20" s="155"/>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3"/>
      <c r="CC20" s="173"/>
      <c r="CD20" s="173"/>
      <c r="CE20" s="173"/>
      <c r="CF20" s="173"/>
      <c r="CG20" s="173"/>
      <c r="CH20" s="173"/>
      <c r="CI20" s="173"/>
      <c r="CJ20" s="173"/>
      <c r="CK20" s="173"/>
      <c r="CL20" s="173"/>
      <c r="CM20" s="173"/>
      <c r="CN20" s="173"/>
      <c r="CO20" s="173"/>
      <c r="CP20" s="173"/>
      <c r="CQ20" s="173"/>
      <c r="CR20" s="173"/>
      <c r="CS20" s="173"/>
      <c r="CT20" s="173"/>
      <c r="CU20" s="173"/>
      <c r="CV20" s="173"/>
      <c r="CW20" s="173"/>
      <c r="CX20" s="173"/>
      <c r="CY20" s="173"/>
      <c r="CZ20" s="173"/>
      <c r="DC20" s="173"/>
      <c r="DF20" s="4"/>
      <c r="DG20" s="4"/>
      <c r="DH20" s="4"/>
      <c r="DI20" s="4"/>
      <c r="DJ20" s="4"/>
      <c r="DK20" s="4"/>
      <c r="DL20" s="4"/>
      <c r="DM20" s="4"/>
      <c r="DN20" s="4"/>
      <c r="DO20" s="4"/>
      <c r="DP20" s="4"/>
      <c r="DQ20" s="4"/>
    </row>
    <row r="21" spans="1:121" ht="23.25" customHeight="1" thickBot="1">
      <c r="A21" s="116"/>
      <c r="B21" s="333" t="s">
        <v>42</v>
      </c>
      <c r="C21" s="334"/>
      <c r="D21" s="330" t="s">
        <v>43</v>
      </c>
      <c r="E21" s="331"/>
      <c r="F21" s="331"/>
      <c r="G21" s="332"/>
      <c r="H21" s="333" t="s">
        <v>36</v>
      </c>
      <c r="I21" s="334"/>
      <c r="J21" s="338">
        <v>20080308007</v>
      </c>
      <c r="K21" s="339"/>
      <c r="L21" s="339"/>
      <c r="M21" s="340"/>
      <c r="N21" s="379" t="s">
        <v>37</v>
      </c>
      <c r="O21" s="375"/>
      <c r="P21" s="8" t="s">
        <v>38</v>
      </c>
      <c r="Q21" s="154"/>
      <c r="R21" s="154"/>
      <c r="S21" s="154"/>
      <c r="T21" s="154"/>
      <c r="U21" s="154"/>
      <c r="V21" s="154"/>
      <c r="W21" s="154"/>
      <c r="X21" s="154"/>
      <c r="Y21" s="154"/>
      <c r="Z21" s="154"/>
      <c r="AA21" s="154"/>
      <c r="AB21" s="154"/>
      <c r="AC21" s="154"/>
      <c r="AD21" s="154"/>
      <c r="AE21" s="154"/>
      <c r="AF21" s="154"/>
      <c r="AG21" s="154"/>
      <c r="AH21" s="154"/>
      <c r="AI21" s="154"/>
      <c r="AJ21" s="154"/>
      <c r="AK21" s="154"/>
      <c r="AL21" s="155"/>
      <c r="AM21" s="155"/>
      <c r="AN21" s="155"/>
      <c r="AO21" s="155"/>
      <c r="AP21" s="155"/>
      <c r="AQ21" s="155"/>
      <c r="AR21" s="155"/>
      <c r="AS21" s="155"/>
      <c r="AT21" s="155"/>
      <c r="AU21" s="155"/>
      <c r="AV21" s="155"/>
      <c r="AW21" s="155"/>
      <c r="AX21" s="155"/>
      <c r="AY21" s="155"/>
      <c r="AZ21" s="155"/>
      <c r="BA21" s="155"/>
      <c r="BB21" s="155"/>
      <c r="BC21" s="173"/>
      <c r="BD21" s="173"/>
      <c r="BE21" s="173"/>
      <c r="BF21" s="173"/>
      <c r="BG21" s="173"/>
      <c r="BH21" s="173"/>
      <c r="BI21" s="173"/>
      <c r="BJ21" s="173"/>
      <c r="BK21" s="173"/>
      <c r="BL21" s="173"/>
      <c r="BM21" s="173"/>
      <c r="BN21" s="173"/>
      <c r="BO21" s="173"/>
      <c r="BP21" s="173"/>
      <c r="BQ21" s="173"/>
      <c r="BR21" s="173"/>
      <c r="BS21" s="173"/>
      <c r="BT21" s="173"/>
      <c r="BU21" s="173"/>
      <c r="BV21" s="173"/>
      <c r="BW21" s="173"/>
      <c r="BX21" s="173"/>
      <c r="BY21" s="173"/>
      <c r="BZ21" s="173"/>
      <c r="CA21" s="173"/>
      <c r="CB21" s="173"/>
      <c r="CC21" s="173"/>
      <c r="CD21" s="173"/>
      <c r="CE21" s="173"/>
      <c r="CF21" s="173"/>
      <c r="CG21" s="173"/>
      <c r="CH21" s="173"/>
      <c r="CI21" s="173"/>
      <c r="CJ21" s="173"/>
      <c r="CK21" s="173"/>
      <c r="CL21" s="173"/>
      <c r="CM21" s="173"/>
      <c r="CN21" s="173"/>
      <c r="CO21" s="173"/>
      <c r="CP21" s="173"/>
      <c r="CQ21" s="173"/>
      <c r="CR21" s="173"/>
      <c r="CS21" s="173"/>
      <c r="CT21" s="173"/>
      <c r="CU21" s="173"/>
      <c r="CV21" s="173"/>
      <c r="CW21" s="173"/>
      <c r="CX21" s="173"/>
      <c r="CY21" s="173"/>
      <c r="CZ21" s="173"/>
      <c r="DC21" s="173"/>
      <c r="DF21" s="4"/>
      <c r="DG21" s="4"/>
      <c r="DH21" s="4"/>
      <c r="DI21" s="4"/>
      <c r="DJ21" s="4"/>
      <c r="DK21" s="4"/>
      <c r="DL21" s="4"/>
      <c r="DM21" s="4"/>
      <c r="DN21" s="4"/>
      <c r="DO21" s="4"/>
      <c r="DP21" s="4"/>
      <c r="DQ21" s="4"/>
    </row>
    <row r="22" spans="1:121" ht="9" customHeight="1" thickBot="1">
      <c r="A22" s="116"/>
      <c r="B22" s="121"/>
      <c r="C22" s="5"/>
      <c r="D22" s="5"/>
      <c r="E22" s="5"/>
      <c r="F22" s="5"/>
      <c r="G22" s="5"/>
      <c r="H22" s="5"/>
      <c r="I22" s="5"/>
      <c r="J22" s="5"/>
      <c r="K22" s="5"/>
      <c r="L22" s="5"/>
      <c r="M22" s="5"/>
      <c r="N22" s="5"/>
      <c r="O22" s="113"/>
      <c r="P22" s="122"/>
      <c r="Q22" s="154"/>
      <c r="R22" s="154"/>
      <c r="S22" s="154"/>
      <c r="T22" s="154"/>
      <c r="U22" s="154"/>
      <c r="V22" s="154"/>
      <c r="W22" s="154"/>
      <c r="X22" s="154"/>
      <c r="Y22" s="154"/>
      <c r="Z22" s="154"/>
      <c r="AA22" s="154"/>
      <c r="AB22" s="154"/>
      <c r="AC22" s="154"/>
      <c r="AD22" s="154"/>
      <c r="AE22" s="154"/>
      <c r="AF22" s="154"/>
      <c r="AG22" s="154"/>
      <c r="AH22" s="154"/>
      <c r="AI22" s="154"/>
      <c r="AJ22" s="154"/>
      <c r="AK22" s="154"/>
      <c r="AL22" s="155"/>
      <c r="AM22" s="155"/>
      <c r="AN22" s="155"/>
      <c r="AO22" s="155"/>
      <c r="AP22" s="155"/>
      <c r="AQ22" s="155"/>
      <c r="AR22" s="155"/>
      <c r="AS22" s="155"/>
      <c r="AT22" s="155"/>
      <c r="AU22" s="155"/>
      <c r="AV22" s="155"/>
      <c r="AW22" s="155"/>
      <c r="AX22" s="155"/>
      <c r="AY22" s="155"/>
      <c r="AZ22" s="155"/>
      <c r="BA22" s="155"/>
      <c r="BB22" s="155"/>
      <c r="DF22" s="4"/>
      <c r="DG22" s="4"/>
      <c r="DH22" s="4"/>
      <c r="DI22" s="4"/>
      <c r="DJ22" s="4"/>
      <c r="DK22" s="4"/>
      <c r="DL22" s="4"/>
      <c r="DM22" s="4"/>
      <c r="DN22" s="4"/>
      <c r="DO22" s="4"/>
      <c r="DP22" s="4"/>
      <c r="DQ22" s="4"/>
    </row>
    <row r="23" spans="1:121" ht="23.25" customHeight="1" thickBot="1">
      <c r="A23" s="116"/>
      <c r="B23" s="333" t="s">
        <v>39</v>
      </c>
      <c r="C23" s="375"/>
      <c r="D23" s="396" t="s">
        <v>40</v>
      </c>
      <c r="E23" s="397"/>
      <c r="F23" s="397"/>
      <c r="G23" s="397"/>
      <c r="H23" s="397"/>
      <c r="I23" s="398"/>
      <c r="J23" s="333" t="s">
        <v>211</v>
      </c>
      <c r="K23" s="334"/>
      <c r="L23" s="328" t="s">
        <v>348</v>
      </c>
      <c r="M23" s="329"/>
      <c r="N23" s="276" t="s">
        <v>366</v>
      </c>
      <c r="O23" s="328" t="s">
        <v>367</v>
      </c>
      <c r="P23" s="329"/>
      <c r="Q23" s="154"/>
      <c r="R23" s="154"/>
      <c r="S23" s="154"/>
      <c r="T23" s="154"/>
      <c r="U23" s="154"/>
      <c r="V23" s="154"/>
      <c r="W23" s="154"/>
      <c r="X23" s="154"/>
      <c r="Y23" s="154"/>
      <c r="Z23" s="154"/>
      <c r="AA23" s="154"/>
      <c r="AB23" s="154"/>
      <c r="AC23" s="154"/>
      <c r="AD23" s="154"/>
      <c r="AE23" s="154"/>
      <c r="AF23" s="154"/>
      <c r="AG23" s="154"/>
      <c r="AH23" s="154"/>
      <c r="AI23" s="154"/>
      <c r="AJ23" s="154"/>
      <c r="AK23" s="154"/>
      <c r="AL23" s="155"/>
      <c r="AM23" s="155"/>
      <c r="AN23" s="155"/>
      <c r="AO23" s="155"/>
      <c r="AP23" s="155"/>
      <c r="AQ23" s="155"/>
      <c r="AR23" s="155"/>
      <c r="AS23" s="155"/>
      <c r="AT23" s="155"/>
      <c r="AU23" s="155"/>
      <c r="AV23" s="155"/>
      <c r="AW23" s="155"/>
      <c r="AX23" s="155"/>
      <c r="AY23" s="155"/>
      <c r="AZ23" s="155"/>
      <c r="BA23" s="155"/>
      <c r="BB23" s="155"/>
      <c r="DF23" s="4"/>
      <c r="DG23" s="4"/>
      <c r="DH23" s="4"/>
      <c r="DI23" s="4"/>
      <c r="DJ23" s="4"/>
      <c r="DK23" s="4"/>
      <c r="DL23" s="4"/>
      <c r="DM23" s="4"/>
      <c r="DN23" s="4"/>
      <c r="DO23" s="4"/>
      <c r="DP23" s="4"/>
      <c r="DQ23" s="4"/>
    </row>
    <row r="24" spans="1:121" ht="9" customHeight="1" thickBot="1">
      <c r="A24" s="116"/>
      <c r="B24" s="119"/>
      <c r="C24" s="6"/>
      <c r="D24" s="6"/>
      <c r="E24" s="120"/>
      <c r="F24" s="120"/>
      <c r="G24" s="112"/>
      <c r="H24" s="112"/>
      <c r="I24" s="112"/>
      <c r="J24" s="112"/>
      <c r="K24" s="112"/>
      <c r="L24" s="141"/>
      <c r="M24" s="141"/>
      <c r="N24" s="141"/>
      <c r="O24" s="112"/>
      <c r="P24" s="117"/>
      <c r="Q24" s="154"/>
      <c r="R24" s="154"/>
      <c r="S24" s="154"/>
      <c r="T24" s="154"/>
      <c r="U24" s="154"/>
      <c r="V24" s="154"/>
      <c r="W24" s="154"/>
      <c r="X24" s="154"/>
      <c r="Y24" s="154"/>
      <c r="Z24" s="154"/>
      <c r="AA24" s="154"/>
      <c r="AB24" s="154"/>
      <c r="AC24" s="154"/>
      <c r="AD24" s="154"/>
      <c r="AE24" s="154"/>
      <c r="AF24" s="154"/>
      <c r="AG24" s="154"/>
      <c r="AH24" s="154"/>
      <c r="AI24" s="154"/>
      <c r="AJ24" s="154"/>
      <c r="AK24" s="154"/>
      <c r="AL24" s="155"/>
      <c r="AM24" s="155"/>
      <c r="AN24" s="155"/>
      <c r="AO24" s="155"/>
      <c r="AP24" s="155"/>
      <c r="AQ24" s="155"/>
      <c r="AR24" s="155"/>
      <c r="AS24" s="155"/>
      <c r="AT24" s="155"/>
      <c r="AU24" s="155"/>
      <c r="AV24" s="155"/>
      <c r="AW24" s="155"/>
      <c r="AX24" s="155"/>
      <c r="AY24" s="155"/>
      <c r="AZ24" s="155"/>
      <c r="BA24" s="155"/>
      <c r="BB24" s="155"/>
      <c r="BC24" s="172"/>
      <c r="BD24" s="172"/>
      <c r="BE24" s="172"/>
      <c r="BF24" s="172"/>
      <c r="BG24" s="172"/>
      <c r="BH24" s="172"/>
      <c r="BI24" s="172"/>
      <c r="BJ24" s="172"/>
      <c r="BK24" s="172"/>
      <c r="BL24" s="172"/>
      <c r="BM24" s="172"/>
      <c r="BN24" s="172"/>
      <c r="BO24" s="172"/>
      <c r="BP24" s="172"/>
      <c r="BQ24" s="172"/>
      <c r="BR24" s="172"/>
      <c r="BS24" s="172"/>
      <c r="BT24" s="172"/>
      <c r="BU24" s="172"/>
      <c r="BV24" s="172"/>
      <c r="BW24" s="172"/>
      <c r="BX24" s="172"/>
      <c r="BY24" s="172"/>
      <c r="BZ24" s="172"/>
      <c r="CA24" s="172"/>
      <c r="CB24" s="172"/>
      <c r="CC24" s="172"/>
      <c r="CD24" s="172"/>
      <c r="CE24" s="172"/>
      <c r="CF24" s="172"/>
      <c r="CG24" s="172"/>
      <c r="CH24" s="172"/>
      <c r="CI24" s="172"/>
      <c r="CJ24" s="172"/>
      <c r="CK24" s="172"/>
      <c r="CL24" s="172"/>
      <c r="CM24" s="172"/>
      <c r="CN24" s="172"/>
      <c r="CO24" s="172"/>
      <c r="CP24" s="172"/>
      <c r="CQ24" s="172"/>
      <c r="CR24" s="172"/>
      <c r="CS24" s="172"/>
      <c r="CT24" s="172"/>
      <c r="CU24" s="172"/>
      <c r="CV24" s="172"/>
      <c r="CW24" s="172"/>
      <c r="CX24" s="172"/>
      <c r="CY24" s="172"/>
      <c r="CZ24" s="172"/>
      <c r="DC24" s="172"/>
      <c r="DD24" s="172"/>
      <c r="DE24" s="174"/>
      <c r="DF24" s="4"/>
      <c r="DG24" s="4"/>
      <c r="DH24" s="4"/>
      <c r="DI24" s="4"/>
      <c r="DJ24" s="4"/>
      <c r="DK24" s="4"/>
      <c r="DL24" s="4"/>
      <c r="DM24" s="4"/>
      <c r="DN24" s="4"/>
      <c r="DO24" s="4"/>
      <c r="DP24" s="4"/>
      <c r="DQ24" s="4"/>
    </row>
    <row r="25" spans="1:121" ht="23.25" customHeight="1" thickBot="1">
      <c r="A25" s="116"/>
      <c r="B25" s="399" t="s">
        <v>44</v>
      </c>
      <c r="C25" s="400"/>
      <c r="D25" s="401"/>
      <c r="E25" s="393" t="s">
        <v>213</v>
      </c>
      <c r="F25" s="394"/>
      <c r="G25" s="394"/>
      <c r="H25" s="395"/>
      <c r="I25" s="333" t="s">
        <v>45</v>
      </c>
      <c r="J25" s="372"/>
      <c r="K25" s="334"/>
      <c r="L25" s="330" t="s">
        <v>214</v>
      </c>
      <c r="M25" s="331"/>
      <c r="N25" s="331"/>
      <c r="O25" s="331"/>
      <c r="P25" s="332"/>
      <c r="Q25" s="154"/>
      <c r="R25" s="154"/>
      <c r="S25" s="154"/>
      <c r="T25" s="154"/>
      <c r="U25" s="154"/>
      <c r="V25" s="154"/>
      <c r="W25" s="154"/>
      <c r="X25" s="154"/>
      <c r="Y25" s="154"/>
      <c r="Z25" s="154"/>
      <c r="AA25" s="154"/>
      <c r="AB25" s="154"/>
      <c r="AC25" s="154"/>
      <c r="AD25" s="154"/>
      <c r="AE25" s="154"/>
      <c r="AF25" s="154"/>
      <c r="AG25" s="154"/>
      <c r="AH25" s="154"/>
      <c r="AI25" s="154"/>
      <c r="AJ25" s="154"/>
      <c r="AK25" s="154"/>
      <c r="AL25" s="155"/>
      <c r="AM25" s="155"/>
      <c r="AN25" s="155"/>
      <c r="AO25" s="155"/>
      <c r="AP25" s="155"/>
      <c r="AQ25" s="155"/>
      <c r="AR25" s="155"/>
      <c r="AS25" s="155"/>
      <c r="AT25" s="155"/>
      <c r="AU25" s="155"/>
      <c r="AV25" s="155"/>
      <c r="AW25" s="155"/>
      <c r="AX25" s="155"/>
      <c r="AY25" s="155"/>
      <c r="AZ25" s="155"/>
      <c r="BA25" s="155"/>
      <c r="BB25" s="155"/>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c r="CB25" s="174"/>
      <c r="CC25" s="174"/>
      <c r="CD25" s="174"/>
      <c r="CE25" s="174"/>
      <c r="CF25" s="174"/>
      <c r="CG25" s="174"/>
      <c r="CH25" s="174"/>
      <c r="CI25" s="174"/>
      <c r="CJ25" s="174"/>
      <c r="CK25" s="174"/>
      <c r="CL25" s="174"/>
      <c r="CM25" s="174"/>
      <c r="CN25" s="174"/>
      <c r="CO25" s="174"/>
      <c r="CP25" s="174"/>
      <c r="CQ25" s="174"/>
      <c r="CR25" s="174"/>
      <c r="CS25" s="174"/>
      <c r="CT25" s="174"/>
      <c r="CU25" s="174"/>
      <c r="CV25" s="174"/>
      <c r="CW25" s="174"/>
      <c r="CX25" s="174"/>
      <c r="CY25" s="174"/>
      <c r="CZ25" s="174"/>
      <c r="DC25" s="174"/>
      <c r="DD25" s="174"/>
      <c r="DF25" s="4"/>
      <c r="DG25" s="4"/>
      <c r="DH25" s="4"/>
      <c r="DI25" s="4"/>
      <c r="DJ25" s="4"/>
      <c r="DK25" s="4"/>
      <c r="DL25" s="4"/>
      <c r="DM25" s="4"/>
      <c r="DN25" s="4"/>
      <c r="DO25" s="4"/>
      <c r="DP25" s="4"/>
      <c r="DQ25" s="4"/>
    </row>
    <row r="26" spans="1:121" ht="30" customHeight="1" thickBot="1">
      <c r="A26" s="123"/>
      <c r="B26" s="335" t="s">
        <v>239</v>
      </c>
      <c r="C26" s="336"/>
      <c r="D26" s="336"/>
      <c r="E26" s="336"/>
      <c r="F26" s="336"/>
      <c r="G26" s="336"/>
      <c r="H26" s="336"/>
      <c r="I26" s="336"/>
      <c r="J26" s="336"/>
      <c r="K26" s="336"/>
      <c r="L26" s="336"/>
      <c r="M26" s="336"/>
      <c r="N26" s="336"/>
      <c r="O26" s="336"/>
      <c r="P26" s="337"/>
      <c r="Q26" s="154"/>
      <c r="R26" s="154"/>
      <c r="S26" s="154"/>
      <c r="T26" s="154"/>
      <c r="U26" s="154"/>
      <c r="V26" s="154"/>
      <c r="W26" s="154"/>
      <c r="X26" s="154"/>
      <c r="Y26" s="154"/>
      <c r="Z26" s="154"/>
      <c r="AA26" s="154"/>
      <c r="AB26" s="154"/>
      <c r="AC26" s="154"/>
      <c r="AD26" s="154"/>
      <c r="AE26" s="154"/>
      <c r="AF26" s="154"/>
      <c r="AG26" s="154"/>
      <c r="AH26" s="154"/>
      <c r="AI26" s="154"/>
      <c r="AJ26" s="154"/>
      <c r="AK26" s="154"/>
      <c r="AL26" s="155"/>
      <c r="AM26" s="155"/>
      <c r="AN26" s="155"/>
      <c r="AO26" s="155"/>
      <c r="AP26" s="155"/>
      <c r="AQ26" s="155"/>
      <c r="AR26" s="155"/>
      <c r="AS26" s="155"/>
      <c r="AT26" s="155"/>
      <c r="AU26" s="155"/>
      <c r="AV26" s="155"/>
      <c r="AW26" s="155"/>
      <c r="AX26" s="155"/>
      <c r="AY26" s="155"/>
      <c r="AZ26" s="155"/>
      <c r="BA26" s="155"/>
      <c r="BB26" s="155"/>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74"/>
      <c r="CL26" s="174"/>
      <c r="CM26" s="174"/>
      <c r="CN26" s="174"/>
      <c r="CO26" s="174"/>
      <c r="CP26" s="174"/>
      <c r="CQ26" s="174"/>
      <c r="CR26" s="174"/>
      <c r="CS26" s="174"/>
      <c r="CT26" s="174"/>
      <c r="CU26" s="174"/>
      <c r="CV26" s="174"/>
      <c r="CW26" s="174"/>
      <c r="CX26" s="174"/>
      <c r="CY26" s="174"/>
      <c r="CZ26" s="174"/>
      <c r="DC26" s="174"/>
      <c r="DD26" s="174"/>
      <c r="DJ26" s="4"/>
      <c r="DK26" s="4"/>
      <c r="DL26" s="4"/>
      <c r="DM26" s="4"/>
      <c r="DN26" s="4"/>
      <c r="DO26" s="4"/>
      <c r="DP26" s="4"/>
      <c r="DQ26" s="4"/>
    </row>
    <row r="27" spans="1:113" s="156" customFormat="1" ht="23.25" customHeight="1" thickBot="1">
      <c r="A27" s="151"/>
      <c r="B27" s="365" t="s">
        <v>244</v>
      </c>
      <c r="C27" s="366"/>
      <c r="D27" s="366"/>
      <c r="E27" s="366"/>
      <c r="F27" s="366"/>
      <c r="G27" s="366"/>
      <c r="H27" s="366"/>
      <c r="I27" s="366"/>
      <c r="J27" s="366"/>
      <c r="K27" s="366"/>
      <c r="L27" s="366"/>
      <c r="M27" s="366"/>
      <c r="N27" s="366"/>
      <c r="O27" s="366"/>
      <c r="P27" s="367"/>
      <c r="Q27" s="154"/>
      <c r="R27" s="154"/>
      <c r="S27" s="154"/>
      <c r="T27" s="154"/>
      <c r="U27" s="154"/>
      <c r="V27" s="154"/>
      <c r="W27" s="154"/>
      <c r="X27" s="154"/>
      <c r="Y27" s="154"/>
      <c r="Z27" s="154"/>
      <c r="AA27" s="154"/>
      <c r="AB27" s="154"/>
      <c r="AC27" s="154"/>
      <c r="AD27" s="154"/>
      <c r="AE27" s="154"/>
      <c r="AF27" s="154"/>
      <c r="AG27" s="154"/>
      <c r="AH27" s="154"/>
      <c r="AI27" s="154"/>
      <c r="AJ27" s="154"/>
      <c r="AK27" s="154"/>
      <c r="AL27" s="155"/>
      <c r="AM27" s="155"/>
      <c r="AN27" s="155"/>
      <c r="AO27" s="155"/>
      <c r="AP27" s="155"/>
      <c r="AQ27" s="155"/>
      <c r="AR27" s="155"/>
      <c r="AS27" s="155"/>
      <c r="AT27" s="155"/>
      <c r="AU27" s="155"/>
      <c r="AV27" s="155"/>
      <c r="AW27" s="155"/>
      <c r="AX27" s="155"/>
      <c r="AY27" s="155"/>
      <c r="AZ27" s="155"/>
      <c r="BA27" s="155"/>
      <c r="BB27" s="155"/>
      <c r="DF27" s="157"/>
      <c r="DI27" s="158"/>
    </row>
    <row r="28" spans="1:113" s="156" customFormat="1" ht="19.5" customHeight="1">
      <c r="A28" s="151"/>
      <c r="B28" s="152"/>
      <c r="C28" s="153"/>
      <c r="D28" s="153"/>
      <c r="E28" s="153"/>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5"/>
      <c r="AM28" s="155"/>
      <c r="AN28" s="155"/>
      <c r="AO28" s="155"/>
      <c r="AP28" s="155"/>
      <c r="AQ28" s="155"/>
      <c r="AR28" s="155"/>
      <c r="AS28" s="155"/>
      <c r="AT28" s="155"/>
      <c r="AU28" s="155"/>
      <c r="AV28" s="155"/>
      <c r="AW28" s="155"/>
      <c r="AX28" s="155"/>
      <c r="AY28" s="155"/>
      <c r="AZ28" s="155"/>
      <c r="BA28" s="155"/>
      <c r="BB28" s="155"/>
      <c r="DF28" s="157"/>
      <c r="DI28" s="158"/>
    </row>
    <row r="29" spans="1:113" s="156" customFormat="1" ht="19.5" customHeight="1">
      <c r="A29" s="151"/>
      <c r="B29" s="152"/>
      <c r="C29" s="153"/>
      <c r="D29" s="153"/>
      <c r="E29" s="153"/>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5"/>
      <c r="AM29" s="155"/>
      <c r="AN29" s="155"/>
      <c r="AO29" s="155"/>
      <c r="AP29" s="155"/>
      <c r="AQ29" s="155"/>
      <c r="AR29" s="155"/>
      <c r="AS29" s="155"/>
      <c r="AT29" s="155"/>
      <c r="AU29" s="155"/>
      <c r="AV29" s="155"/>
      <c r="AW29" s="155"/>
      <c r="AX29" s="155"/>
      <c r="AY29" s="155"/>
      <c r="AZ29" s="155"/>
      <c r="BA29" s="155"/>
      <c r="BB29" s="155"/>
      <c r="DF29" s="157"/>
      <c r="DI29" s="158"/>
    </row>
    <row r="30" spans="1:113" s="156" customFormat="1" ht="19.5" customHeight="1">
      <c r="A30" s="151"/>
      <c r="B30" s="152"/>
      <c r="C30" s="153"/>
      <c r="D30" s="153"/>
      <c r="E30" s="153"/>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5"/>
      <c r="AM30" s="155"/>
      <c r="AN30" s="155"/>
      <c r="AO30" s="155"/>
      <c r="AP30" s="155"/>
      <c r="AQ30" s="155"/>
      <c r="AR30" s="155"/>
      <c r="AS30" s="155"/>
      <c r="AT30" s="155"/>
      <c r="AU30" s="155"/>
      <c r="AV30" s="155"/>
      <c r="AW30" s="155"/>
      <c r="AX30" s="155"/>
      <c r="AY30" s="155"/>
      <c r="AZ30" s="155"/>
      <c r="BA30" s="155"/>
      <c r="BB30" s="155"/>
      <c r="DF30" s="157"/>
      <c r="DI30" s="158"/>
    </row>
    <row r="31" spans="1:113" s="156" customFormat="1" ht="19.5" customHeight="1">
      <c r="A31" s="151"/>
      <c r="B31" s="152"/>
      <c r="C31" s="153"/>
      <c r="D31" s="153"/>
      <c r="E31" s="153"/>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5"/>
      <c r="AM31" s="155"/>
      <c r="AN31" s="155"/>
      <c r="AO31" s="155"/>
      <c r="AP31" s="155"/>
      <c r="AQ31" s="155"/>
      <c r="AR31" s="155"/>
      <c r="AS31" s="155"/>
      <c r="AT31" s="155"/>
      <c r="AU31" s="155"/>
      <c r="AV31" s="155"/>
      <c r="AW31" s="155"/>
      <c r="AX31" s="155"/>
      <c r="AY31" s="155"/>
      <c r="AZ31" s="155"/>
      <c r="BA31" s="155"/>
      <c r="BB31" s="155"/>
      <c r="DF31" s="157"/>
      <c r="DI31" s="158"/>
    </row>
    <row r="32" spans="1:113" s="156" customFormat="1" ht="19.5" customHeight="1">
      <c r="A32" s="151"/>
      <c r="B32" s="152"/>
      <c r="C32" s="153"/>
      <c r="D32" s="153"/>
      <c r="E32" s="153"/>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5"/>
      <c r="AM32" s="155"/>
      <c r="AN32" s="155"/>
      <c r="AO32" s="155"/>
      <c r="AP32" s="155"/>
      <c r="AQ32" s="155"/>
      <c r="AR32" s="155"/>
      <c r="AS32" s="155"/>
      <c r="AT32" s="155"/>
      <c r="AU32" s="155"/>
      <c r="AV32" s="155"/>
      <c r="AW32" s="155"/>
      <c r="AX32" s="155"/>
      <c r="AY32" s="155"/>
      <c r="AZ32" s="155"/>
      <c r="BA32" s="155"/>
      <c r="BB32" s="155"/>
      <c r="DF32" s="157"/>
      <c r="DI32" s="158"/>
    </row>
    <row r="33" spans="1:113" s="156" customFormat="1" ht="19.5" customHeight="1">
      <c r="A33" s="151"/>
      <c r="B33" s="152"/>
      <c r="C33" s="153"/>
      <c r="D33" s="153"/>
      <c r="E33" s="153"/>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5"/>
      <c r="AM33" s="155"/>
      <c r="AN33" s="155"/>
      <c r="AO33" s="155"/>
      <c r="AP33" s="155"/>
      <c r="AQ33" s="155"/>
      <c r="AR33" s="155"/>
      <c r="AS33" s="155"/>
      <c r="AT33" s="155"/>
      <c r="AU33" s="155"/>
      <c r="AV33" s="155"/>
      <c r="AW33" s="155"/>
      <c r="AX33" s="155"/>
      <c r="AY33" s="155"/>
      <c r="AZ33" s="155"/>
      <c r="BA33" s="155"/>
      <c r="BB33" s="155"/>
      <c r="DF33" s="157"/>
      <c r="DI33" s="158"/>
    </row>
    <row r="34" spans="1:113" s="156" customFormat="1" ht="19.5" customHeight="1">
      <c r="A34" s="151"/>
      <c r="B34" s="152"/>
      <c r="C34" s="153"/>
      <c r="D34" s="153"/>
      <c r="E34" s="153"/>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5"/>
      <c r="AM34" s="155"/>
      <c r="AN34" s="155"/>
      <c r="AO34" s="155"/>
      <c r="AP34" s="155"/>
      <c r="AQ34" s="155"/>
      <c r="AR34" s="155"/>
      <c r="AS34" s="155"/>
      <c r="AT34" s="155"/>
      <c r="AU34" s="155"/>
      <c r="AV34" s="155"/>
      <c r="AW34" s="155"/>
      <c r="AX34" s="155"/>
      <c r="AY34" s="155"/>
      <c r="AZ34" s="155"/>
      <c r="BA34" s="155"/>
      <c r="BB34" s="155"/>
      <c r="DF34" s="157"/>
      <c r="DI34" s="158"/>
    </row>
    <row r="35" spans="1:113" s="156" customFormat="1" ht="19.5" customHeight="1">
      <c r="A35" s="151"/>
      <c r="B35" s="152"/>
      <c r="C35" s="153"/>
      <c r="D35" s="153"/>
      <c r="E35" s="153"/>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5"/>
      <c r="AM35" s="155"/>
      <c r="AN35" s="155"/>
      <c r="AO35" s="155"/>
      <c r="AP35" s="155"/>
      <c r="AQ35" s="155"/>
      <c r="AR35" s="155"/>
      <c r="AS35" s="155"/>
      <c r="AT35" s="155"/>
      <c r="AU35" s="155"/>
      <c r="AV35" s="155"/>
      <c r="AW35" s="155"/>
      <c r="AX35" s="155"/>
      <c r="AY35" s="155"/>
      <c r="AZ35" s="155"/>
      <c r="BA35" s="155"/>
      <c r="BB35" s="155"/>
      <c r="DF35" s="157"/>
      <c r="DI35" s="158"/>
    </row>
    <row r="36" spans="1:113" s="156" customFormat="1" ht="19.5" customHeight="1">
      <c r="A36" s="151"/>
      <c r="B36" s="152"/>
      <c r="C36" s="153"/>
      <c r="D36" s="153"/>
      <c r="E36" s="153"/>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5"/>
      <c r="AM36" s="155"/>
      <c r="AN36" s="155"/>
      <c r="AO36" s="155"/>
      <c r="AP36" s="155"/>
      <c r="AQ36" s="155"/>
      <c r="AR36" s="155"/>
      <c r="AS36" s="155"/>
      <c r="AT36" s="155"/>
      <c r="AU36" s="155"/>
      <c r="AV36" s="155"/>
      <c r="AW36" s="155"/>
      <c r="AX36" s="155"/>
      <c r="AY36" s="155"/>
      <c r="AZ36" s="155"/>
      <c r="BA36" s="155"/>
      <c r="BB36" s="155"/>
      <c r="DF36" s="157"/>
      <c r="DI36" s="158"/>
    </row>
    <row r="37" spans="1:113" s="156" customFormat="1" ht="19.5" customHeight="1">
      <c r="A37" s="151"/>
      <c r="B37" s="152"/>
      <c r="C37" s="153"/>
      <c r="D37" s="153"/>
      <c r="E37" s="153"/>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5"/>
      <c r="AM37" s="155"/>
      <c r="AN37" s="155"/>
      <c r="AO37" s="155"/>
      <c r="AP37" s="155"/>
      <c r="AQ37" s="155"/>
      <c r="AR37" s="155"/>
      <c r="AS37" s="155"/>
      <c r="AT37" s="155"/>
      <c r="AU37" s="155"/>
      <c r="AV37" s="155"/>
      <c r="AW37" s="155"/>
      <c r="AX37" s="155"/>
      <c r="AY37" s="155"/>
      <c r="AZ37" s="155"/>
      <c r="BA37" s="155"/>
      <c r="BB37" s="155"/>
      <c r="DF37" s="157"/>
      <c r="DI37" s="158"/>
    </row>
    <row r="38" spans="1:113" s="156" customFormat="1" ht="19.5" customHeight="1">
      <c r="A38" s="151"/>
      <c r="B38" s="152"/>
      <c r="C38" s="153"/>
      <c r="D38" s="153"/>
      <c r="E38" s="153"/>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5"/>
      <c r="AM38" s="155"/>
      <c r="AN38" s="155"/>
      <c r="AO38" s="155"/>
      <c r="AP38" s="155"/>
      <c r="AQ38" s="155"/>
      <c r="AR38" s="155"/>
      <c r="AS38" s="155"/>
      <c r="AT38" s="155"/>
      <c r="AU38" s="155"/>
      <c r="AV38" s="155"/>
      <c r="AW38" s="155"/>
      <c r="AX38" s="155"/>
      <c r="AY38" s="155"/>
      <c r="AZ38" s="155"/>
      <c r="BA38" s="155"/>
      <c r="BB38" s="155"/>
      <c r="DF38" s="157"/>
      <c r="DI38" s="158"/>
    </row>
    <row r="39" spans="1:113" s="156" customFormat="1" ht="19.5" customHeight="1">
      <c r="A39" s="151"/>
      <c r="B39" s="152"/>
      <c r="C39" s="153"/>
      <c r="D39" s="153"/>
      <c r="E39" s="153"/>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5"/>
      <c r="AM39" s="155"/>
      <c r="AN39" s="155"/>
      <c r="AO39" s="155"/>
      <c r="AP39" s="155"/>
      <c r="AQ39" s="155"/>
      <c r="AR39" s="155"/>
      <c r="AS39" s="155"/>
      <c r="AT39" s="155"/>
      <c r="AU39" s="155"/>
      <c r="AV39" s="155"/>
      <c r="AW39" s="155"/>
      <c r="AX39" s="155"/>
      <c r="AY39" s="155"/>
      <c r="AZ39" s="155"/>
      <c r="BA39" s="155"/>
      <c r="BB39" s="155"/>
      <c r="DF39" s="157"/>
      <c r="DI39" s="158"/>
    </row>
    <row r="40" spans="1:113" s="156" customFormat="1" ht="19.5" customHeight="1">
      <c r="A40" s="151"/>
      <c r="B40" s="152"/>
      <c r="C40" s="153"/>
      <c r="D40" s="153"/>
      <c r="E40" s="153"/>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5"/>
      <c r="AM40" s="155"/>
      <c r="AN40" s="155"/>
      <c r="AO40" s="155"/>
      <c r="AP40" s="155"/>
      <c r="AQ40" s="155"/>
      <c r="AR40" s="155"/>
      <c r="AS40" s="155"/>
      <c r="AT40" s="155"/>
      <c r="AU40" s="155"/>
      <c r="AV40" s="155"/>
      <c r="AW40" s="155"/>
      <c r="AX40" s="155"/>
      <c r="AY40" s="155"/>
      <c r="AZ40" s="155"/>
      <c r="BA40" s="155"/>
      <c r="BB40" s="155"/>
      <c r="DF40" s="157"/>
      <c r="DI40" s="158"/>
    </row>
    <row r="41" spans="1:113" s="156" customFormat="1" ht="19.5" customHeight="1">
      <c r="A41" s="151"/>
      <c r="B41" s="152"/>
      <c r="C41" s="153"/>
      <c r="D41" s="153"/>
      <c r="E41" s="153"/>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5"/>
      <c r="AM41" s="155"/>
      <c r="AN41" s="155"/>
      <c r="AO41" s="155"/>
      <c r="AP41" s="155"/>
      <c r="AQ41" s="155"/>
      <c r="AR41" s="155"/>
      <c r="AS41" s="155"/>
      <c r="AT41" s="155"/>
      <c r="AU41" s="155"/>
      <c r="AV41" s="155"/>
      <c r="AW41" s="155"/>
      <c r="AX41" s="155"/>
      <c r="AY41" s="155"/>
      <c r="AZ41" s="155"/>
      <c r="BA41" s="155"/>
      <c r="BB41" s="155"/>
      <c r="DF41" s="157"/>
      <c r="DI41" s="158"/>
    </row>
    <row r="42" spans="1:113" s="164" customFormat="1" ht="19.5" customHeight="1">
      <c r="A42" s="159"/>
      <c r="B42" s="160"/>
      <c r="C42" s="161"/>
      <c r="D42" s="161"/>
      <c r="E42" s="161"/>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3"/>
      <c r="AM42" s="163"/>
      <c r="AN42" s="163"/>
      <c r="AO42" s="163"/>
      <c r="AP42" s="163"/>
      <c r="AQ42" s="163"/>
      <c r="AR42" s="163"/>
      <c r="AS42" s="163"/>
      <c r="AT42" s="163"/>
      <c r="AU42" s="163"/>
      <c r="AV42" s="163"/>
      <c r="AW42" s="163"/>
      <c r="AX42" s="163"/>
      <c r="AY42" s="163"/>
      <c r="AZ42" s="163"/>
      <c r="BA42" s="163"/>
      <c r="BB42" s="163"/>
      <c r="DF42" s="165"/>
      <c r="DI42" s="166"/>
    </row>
    <row r="43" spans="1:113" s="251" customFormat="1" ht="19.5" customHeight="1">
      <c r="A43" s="249"/>
      <c r="B43" s="250"/>
      <c r="C43" s="249"/>
      <c r="D43" s="249"/>
      <c r="E43" s="249"/>
      <c r="AL43" s="252"/>
      <c r="AM43" s="252"/>
      <c r="AN43" s="252"/>
      <c r="AO43" s="252"/>
      <c r="AP43" s="252"/>
      <c r="AQ43" s="252"/>
      <c r="AR43" s="252"/>
      <c r="AS43" s="252"/>
      <c r="AT43" s="252"/>
      <c r="AU43" s="252"/>
      <c r="AV43" s="252"/>
      <c r="AW43" s="252"/>
      <c r="AX43" s="252"/>
      <c r="AY43" s="252"/>
      <c r="AZ43" s="252"/>
      <c r="BA43" s="252"/>
      <c r="BB43" s="252"/>
      <c r="DF43" s="253"/>
      <c r="DI43" s="254"/>
    </row>
    <row r="44" spans="1:113" s="257" customFormat="1" ht="19.5" customHeight="1" hidden="1">
      <c r="A44" s="255"/>
      <c r="B44" s="256"/>
      <c r="C44" s="255"/>
      <c r="D44" s="255"/>
      <c r="E44" s="255"/>
      <c r="I44" s="283" t="str">
        <f>CONCATENATE(H46,"/",I45,"/",J46)</f>
        <v>10/11/2000</v>
      </c>
      <c r="M44" s="284"/>
      <c r="N44" s="285">
        <f>DATE(N46,M45,L46)</f>
        <v>41227</v>
      </c>
      <c r="Q44" s="257">
        <f>IF(Q46=1,Q47,Q48)</f>
        <v>47.936</v>
      </c>
      <c r="V44" s="257" t="str">
        <f>CONCATENATE("Name of the ",V45)</f>
        <v>Name of the M.E.O</v>
      </c>
      <c r="AL44" s="258"/>
      <c r="AM44" s="258"/>
      <c r="AN44" s="258"/>
      <c r="AO44" s="258"/>
      <c r="AP44" s="258"/>
      <c r="AQ44" s="258"/>
      <c r="AR44" s="258"/>
      <c r="AS44" s="258"/>
      <c r="AT44" s="258"/>
      <c r="AU44" s="258"/>
      <c r="AV44" s="258"/>
      <c r="AW44" s="258"/>
      <c r="AX44" s="258"/>
      <c r="AY44" s="258"/>
      <c r="AZ44" s="258"/>
      <c r="BA44" s="258"/>
      <c r="BB44" s="258"/>
      <c r="DF44" s="259"/>
      <c r="DI44" s="260"/>
    </row>
    <row r="45" spans="1:113" s="257" customFormat="1" ht="19.5" customHeight="1" hidden="1">
      <c r="A45" s="255"/>
      <c r="B45" s="256"/>
      <c r="C45" s="255" t="str">
        <f>CONCATENATE(C46,C51)</f>
        <v>Secondary Grade Teacher</v>
      </c>
      <c r="D45" s="255"/>
      <c r="E45" s="255"/>
      <c r="I45" s="318">
        <v>11</v>
      </c>
      <c r="J45" s="319">
        <v>1</v>
      </c>
      <c r="M45" s="266">
        <f>MONTH(N50)</f>
        <v>11</v>
      </c>
      <c r="N45" s="266">
        <v>1</v>
      </c>
      <c r="P45" s="257">
        <f>VLOOKUP(P46,H47:P51,9,0)</f>
        <v>12</v>
      </c>
      <c r="Q45" s="257">
        <f>G12</f>
        <v>47.936</v>
      </c>
      <c r="S45" s="235">
        <v>1</v>
      </c>
      <c r="T45" s="237" t="str">
        <f>VLOOKUP(S45,S46:T51,2,0)</f>
        <v>Mandal Educational Officer</v>
      </c>
      <c r="V45" s="237" t="str">
        <f>VLOOKUP(S45,S46:V51,4,0)</f>
        <v>M.E.O</v>
      </c>
      <c r="AL45" s="258"/>
      <c r="AM45" s="258"/>
      <c r="AN45" s="258"/>
      <c r="AO45" s="258"/>
      <c r="AP45" s="258"/>
      <c r="AQ45" s="258"/>
      <c r="AR45" s="258"/>
      <c r="AS45" s="258"/>
      <c r="AT45" s="258"/>
      <c r="AU45" s="258"/>
      <c r="AV45" s="258"/>
      <c r="AW45" s="258"/>
      <c r="AX45" s="258"/>
      <c r="AY45" s="258"/>
      <c r="AZ45" s="258"/>
      <c r="BA45" s="258"/>
      <c r="BB45" s="258"/>
      <c r="DF45" s="259"/>
      <c r="DI45" s="260"/>
    </row>
    <row r="46" spans="1:113" s="237" customFormat="1" ht="27.75" customHeight="1" hidden="1">
      <c r="A46" s="235"/>
      <c r="B46" s="247">
        <v>3</v>
      </c>
      <c r="C46" s="235" t="str">
        <f>VLOOKUP(B46,B47:C50,2,0)</f>
        <v>Secondary Grade Teacher</v>
      </c>
      <c r="D46" s="235"/>
      <c r="E46" s="235"/>
      <c r="H46" s="265">
        <v>10</v>
      </c>
      <c r="I46" s="237" t="str">
        <f>VLOOKUP(I45,H47:I58,2,0)</f>
        <v>November</v>
      </c>
      <c r="J46" s="237">
        <f>VLOOKUP(J45,H47:J58,3,0)</f>
        <v>2000</v>
      </c>
      <c r="L46" s="265">
        <v>14</v>
      </c>
      <c r="M46" s="237" t="str">
        <f>VLOOKUP(M45,H47:I58,2,0)</f>
        <v>November</v>
      </c>
      <c r="N46" s="237">
        <f>YEAR(N50)</f>
        <v>2012</v>
      </c>
      <c r="P46" s="265">
        <v>1</v>
      </c>
      <c r="Q46" s="237">
        <v>1</v>
      </c>
      <c r="S46" s="236">
        <v>1</v>
      </c>
      <c r="T46" s="235" t="s">
        <v>202</v>
      </c>
      <c r="V46" s="237" t="s">
        <v>236</v>
      </c>
      <c r="AL46" s="238"/>
      <c r="AM46" s="238"/>
      <c r="AN46" s="238"/>
      <c r="AO46" s="238"/>
      <c r="AP46" s="238"/>
      <c r="AQ46" s="238"/>
      <c r="AR46" s="238"/>
      <c r="AS46" s="238"/>
      <c r="AT46" s="238"/>
      <c r="AU46" s="238"/>
      <c r="AV46" s="238"/>
      <c r="AW46" s="238"/>
      <c r="AX46" s="238"/>
      <c r="AY46" s="238"/>
      <c r="AZ46" s="238"/>
      <c r="BA46" s="238"/>
      <c r="BB46" s="238"/>
      <c r="DF46" s="239"/>
      <c r="DI46" s="240"/>
    </row>
    <row r="47" spans="1:113" s="237" customFormat="1" ht="27.75" customHeight="1" hidden="1">
      <c r="A47" s="235"/>
      <c r="B47" s="236">
        <v>1</v>
      </c>
      <c r="C47" s="235" t="s">
        <v>14</v>
      </c>
      <c r="D47" s="235"/>
      <c r="E47" s="235"/>
      <c r="H47" s="237">
        <v>1</v>
      </c>
      <c r="I47" s="176" t="s">
        <v>21</v>
      </c>
      <c r="J47" s="237">
        <v>2000</v>
      </c>
      <c r="K47" s="237">
        <f>J46+2</f>
        <v>2002</v>
      </c>
      <c r="P47" s="237">
        <v>12</v>
      </c>
      <c r="Q47" s="237">
        <v>47.936</v>
      </c>
      <c r="S47" s="236">
        <v>2</v>
      </c>
      <c r="T47" s="237" t="s">
        <v>203</v>
      </c>
      <c r="V47" s="237" t="s">
        <v>235</v>
      </c>
      <c r="AL47" s="238"/>
      <c r="AM47" s="238"/>
      <c r="AN47" s="238"/>
      <c r="AO47" s="238"/>
      <c r="AP47" s="238"/>
      <c r="AQ47" s="238"/>
      <c r="AR47" s="238"/>
      <c r="AS47" s="238"/>
      <c r="AT47" s="238"/>
      <c r="AU47" s="238"/>
      <c r="AV47" s="238"/>
      <c r="AW47" s="238"/>
      <c r="AX47" s="238"/>
      <c r="AY47" s="238"/>
      <c r="AZ47" s="238"/>
      <c r="BA47" s="238"/>
      <c r="BB47" s="238"/>
      <c r="DF47" s="239"/>
      <c r="DI47" s="240"/>
    </row>
    <row r="48" spans="1:113" s="237" customFormat="1" ht="27.75" customHeight="1" hidden="1">
      <c r="A48" s="235"/>
      <c r="B48" s="236">
        <v>2</v>
      </c>
      <c r="C48" s="235" t="s">
        <v>216</v>
      </c>
      <c r="D48" s="235"/>
      <c r="E48" s="235"/>
      <c r="H48" s="237">
        <v>2</v>
      </c>
      <c r="I48" s="140" t="s">
        <v>22</v>
      </c>
      <c r="J48" s="237">
        <v>2001</v>
      </c>
      <c r="K48" s="237">
        <f aca="true" t="shared" si="0" ref="K48:K53">K47+1</f>
        <v>2003</v>
      </c>
      <c r="M48" s="237">
        <f>H46-1</f>
        <v>9</v>
      </c>
      <c r="N48" s="237">
        <f>I45</f>
        <v>11</v>
      </c>
      <c r="O48" s="237">
        <f>J46+12</f>
        <v>2012</v>
      </c>
      <c r="P48" s="237">
        <v>14.5</v>
      </c>
      <c r="S48" s="236">
        <v>3</v>
      </c>
      <c r="T48" s="237" t="s">
        <v>204</v>
      </c>
      <c r="V48" s="237" t="s">
        <v>209</v>
      </c>
      <c r="AL48" s="238"/>
      <c r="AM48" s="238"/>
      <c r="AN48" s="238"/>
      <c r="AO48" s="238"/>
      <c r="AP48" s="238"/>
      <c r="AQ48" s="238"/>
      <c r="AR48" s="238"/>
      <c r="AS48" s="238"/>
      <c r="AT48" s="238"/>
      <c r="AU48" s="238"/>
      <c r="AV48" s="238"/>
      <c r="AW48" s="238"/>
      <c r="AX48" s="238"/>
      <c r="AY48" s="238"/>
      <c r="AZ48" s="238"/>
      <c r="BA48" s="238"/>
      <c r="BB48" s="238"/>
      <c r="DF48" s="239"/>
      <c r="DI48" s="240"/>
    </row>
    <row r="49" spans="1:113" s="237" customFormat="1" ht="27.75" customHeight="1" hidden="1">
      <c r="A49" s="235"/>
      <c r="B49" s="236">
        <v>3</v>
      </c>
      <c r="C49" s="235" t="s">
        <v>13</v>
      </c>
      <c r="D49" s="235"/>
      <c r="E49" s="235"/>
      <c r="H49" s="237">
        <v>3</v>
      </c>
      <c r="I49" s="140" t="s">
        <v>23</v>
      </c>
      <c r="J49" s="237">
        <v>2002</v>
      </c>
      <c r="K49" s="237">
        <f t="shared" si="0"/>
        <v>2004</v>
      </c>
      <c r="N49" s="286">
        <f>DATE(O48,N48,M48)</f>
        <v>41222</v>
      </c>
      <c r="P49" s="237">
        <v>20</v>
      </c>
      <c r="S49" s="236">
        <v>4</v>
      </c>
      <c r="T49" s="237" t="s">
        <v>205</v>
      </c>
      <c r="V49" s="237" t="s">
        <v>209</v>
      </c>
      <c r="AL49" s="238"/>
      <c r="AM49" s="238"/>
      <c r="AN49" s="238"/>
      <c r="AO49" s="238"/>
      <c r="AP49" s="238"/>
      <c r="AQ49" s="238"/>
      <c r="AR49" s="238"/>
      <c r="AS49" s="238"/>
      <c r="AT49" s="238"/>
      <c r="AU49" s="238"/>
      <c r="AV49" s="238"/>
      <c r="AW49" s="238"/>
      <c r="AX49" s="238"/>
      <c r="AY49" s="238"/>
      <c r="AZ49" s="238"/>
      <c r="BA49" s="238"/>
      <c r="BB49" s="238"/>
      <c r="DF49" s="239"/>
      <c r="DI49" s="240"/>
    </row>
    <row r="50" spans="1:113" s="237" customFormat="1" ht="27.75" customHeight="1" hidden="1">
      <c r="A50" s="235"/>
      <c r="B50" s="236">
        <v>4</v>
      </c>
      <c r="C50" s="235" t="s">
        <v>217</v>
      </c>
      <c r="D50" s="235"/>
      <c r="E50" s="235"/>
      <c r="H50" s="237">
        <v>4</v>
      </c>
      <c r="I50" s="140" t="s">
        <v>24</v>
      </c>
      <c r="J50" s="237">
        <v>2003</v>
      </c>
      <c r="K50" s="237">
        <f t="shared" si="0"/>
        <v>2005</v>
      </c>
      <c r="N50" s="286">
        <f>N49+D9</f>
        <v>41222</v>
      </c>
      <c r="P50" s="237">
        <v>30</v>
      </c>
      <c r="S50" s="236">
        <v>5</v>
      </c>
      <c r="T50" s="237" t="s">
        <v>206</v>
      </c>
      <c r="V50" s="237" t="s">
        <v>237</v>
      </c>
      <c r="AL50" s="238"/>
      <c r="AM50" s="238"/>
      <c r="AN50" s="238"/>
      <c r="AO50" s="238"/>
      <c r="AP50" s="238"/>
      <c r="AQ50" s="238"/>
      <c r="AR50" s="238"/>
      <c r="AS50" s="238"/>
      <c r="AT50" s="238"/>
      <c r="AU50" s="238"/>
      <c r="AV50" s="238"/>
      <c r="AW50" s="238"/>
      <c r="AX50" s="238"/>
      <c r="AY50" s="238"/>
      <c r="AZ50" s="238"/>
      <c r="BA50" s="238"/>
      <c r="BB50" s="238"/>
      <c r="DF50" s="239"/>
      <c r="DI50" s="240"/>
    </row>
    <row r="51" spans="1:113" s="243" customFormat="1" ht="27.75" customHeight="1" hidden="1">
      <c r="A51" s="242"/>
      <c r="B51" s="247">
        <v>12</v>
      </c>
      <c r="C51" s="242">
        <f>VLOOKUP(B51,B52:D63,3,0)</f>
      </c>
      <c r="D51" s="242"/>
      <c r="E51" s="242"/>
      <c r="H51" s="237">
        <v>5</v>
      </c>
      <c r="I51" s="140" t="s">
        <v>25</v>
      </c>
      <c r="J51" s="237">
        <v>2004</v>
      </c>
      <c r="K51" s="237">
        <f t="shared" si="0"/>
        <v>2006</v>
      </c>
      <c r="N51" s="315">
        <f>N50+1</f>
        <v>41223</v>
      </c>
      <c r="P51" s="243">
        <v>0</v>
      </c>
      <c r="S51" s="236">
        <v>6</v>
      </c>
      <c r="T51" s="237" t="s">
        <v>207</v>
      </c>
      <c r="V51" s="243" t="s">
        <v>237</v>
      </c>
      <c r="AL51" s="244"/>
      <c r="AM51" s="244"/>
      <c r="AN51" s="244"/>
      <c r="AO51" s="244"/>
      <c r="AP51" s="244"/>
      <c r="AQ51" s="244"/>
      <c r="AR51" s="244"/>
      <c r="AS51" s="244"/>
      <c r="AT51" s="244"/>
      <c r="AU51" s="244"/>
      <c r="AV51" s="244"/>
      <c r="AW51" s="244"/>
      <c r="AX51" s="244"/>
      <c r="AY51" s="244"/>
      <c r="AZ51" s="244"/>
      <c r="BA51" s="244"/>
      <c r="BB51" s="244"/>
      <c r="DF51" s="245"/>
      <c r="DI51" s="246"/>
    </row>
    <row r="52" spans="1:113" s="237" customFormat="1" ht="27.75" customHeight="1" hidden="1">
      <c r="A52" s="235"/>
      <c r="B52" s="236">
        <v>1</v>
      </c>
      <c r="C52" s="235" t="s">
        <v>219</v>
      </c>
      <c r="D52" s="235">
        <f>IF($B$46&lt;3,C52,"")</f>
      </c>
      <c r="E52" s="235"/>
      <c r="H52" s="237">
        <v>6</v>
      </c>
      <c r="I52" s="140" t="s">
        <v>26</v>
      </c>
      <c r="J52" s="237">
        <v>2005</v>
      </c>
      <c r="K52" s="237">
        <f t="shared" si="0"/>
        <v>2007</v>
      </c>
      <c r="N52" s="286">
        <f>DATE(O48+1,N48,1)</f>
        <v>41579</v>
      </c>
      <c r="AL52" s="238"/>
      <c r="AM52" s="238"/>
      <c r="AN52" s="238"/>
      <c r="AO52" s="238"/>
      <c r="AP52" s="238"/>
      <c r="AQ52" s="238"/>
      <c r="AR52" s="238"/>
      <c r="AS52" s="238"/>
      <c r="AT52" s="238"/>
      <c r="AU52" s="238"/>
      <c r="AV52" s="238"/>
      <c r="AW52" s="238"/>
      <c r="AX52" s="238"/>
      <c r="AY52" s="238"/>
      <c r="AZ52" s="238"/>
      <c r="BA52" s="238"/>
      <c r="BB52" s="238"/>
      <c r="DF52" s="239"/>
      <c r="DI52" s="240"/>
    </row>
    <row r="53" spans="1:113" s="237" customFormat="1" ht="27.75" customHeight="1" hidden="1">
      <c r="A53" s="235"/>
      <c r="B53" s="236">
        <v>2</v>
      </c>
      <c r="C53" s="235" t="s">
        <v>220</v>
      </c>
      <c r="D53" s="235">
        <f aca="true" t="shared" si="1" ref="D53:D63">IF($B$46&lt;3,C53,"")</f>
      </c>
      <c r="E53" s="235"/>
      <c r="H53" s="237">
        <v>7</v>
      </c>
      <c r="I53" s="140" t="s">
        <v>27</v>
      </c>
      <c r="J53" s="237">
        <v>2006</v>
      </c>
      <c r="K53" s="237">
        <f t="shared" si="0"/>
        <v>2008</v>
      </c>
      <c r="M53" s="237">
        <v>1</v>
      </c>
      <c r="N53" s="237" t="str">
        <f>M46</f>
        <v>November</v>
      </c>
      <c r="O53" s="237">
        <f>N46</f>
        <v>2012</v>
      </c>
      <c r="P53" s="237" t="str">
        <f>CONCATENATE(N53,", ",O53)</f>
        <v>November, 2012</v>
      </c>
      <c r="R53" s="286">
        <f>N50</f>
        <v>41222</v>
      </c>
      <c r="T53" s="287">
        <f>IF(AND(MONTH(R53)=2,(MOD(YEAR(R53),4))=0),29,IF(AND(MONTH(R53)=2),28,IF(OR(MONTH(R53)=4,MONTH(R53)=6,MONTH(R53)=9,MONTH(R53)=11),30,31)))</f>
        <v>30</v>
      </c>
      <c r="AL53" s="238"/>
      <c r="AM53" s="238"/>
      <c r="AN53" s="238"/>
      <c r="AO53" s="238"/>
      <c r="AP53" s="238"/>
      <c r="AQ53" s="238"/>
      <c r="AR53" s="238"/>
      <c r="AS53" s="238"/>
      <c r="AT53" s="238"/>
      <c r="AU53" s="238"/>
      <c r="AV53" s="238"/>
      <c r="AW53" s="238"/>
      <c r="AX53" s="238"/>
      <c r="AY53" s="238"/>
      <c r="AZ53" s="238"/>
      <c r="BA53" s="238"/>
      <c r="BB53" s="238"/>
      <c r="DF53" s="239"/>
      <c r="DI53" s="240"/>
    </row>
    <row r="54" spans="1:113" s="237" customFormat="1" ht="27.75" customHeight="1" hidden="1">
      <c r="A54" s="235"/>
      <c r="B54" s="236">
        <v>3</v>
      </c>
      <c r="C54" s="235" t="s">
        <v>221</v>
      </c>
      <c r="D54" s="235">
        <f t="shared" si="1"/>
      </c>
      <c r="E54" s="235"/>
      <c r="H54" s="237">
        <v>8</v>
      </c>
      <c r="I54" s="140" t="s">
        <v>28</v>
      </c>
      <c r="M54" s="237">
        <v>2</v>
      </c>
      <c r="N54" s="237" t="str">
        <f>VLOOKUP(N53,$N$61:$O$72,2,0)</f>
        <v>December</v>
      </c>
      <c r="O54" s="237">
        <f>IF(N53="December",O53+1,O53)</f>
        <v>2012</v>
      </c>
      <c r="P54" s="237" t="str">
        <f>CONCATENATE(N54,", ",O54)</f>
        <v>December, 2012</v>
      </c>
      <c r="R54" s="237" t="str">
        <f>CONCATENATE("1-",DAY(R53),"/",MONTH(R53),"/",YEAR(R53))</f>
        <v>1-9/11/2012</v>
      </c>
      <c r="T54" s="237">
        <f>DAY(R53)</f>
        <v>9</v>
      </c>
      <c r="U54" s="237">
        <f>V54</f>
        <v>4332</v>
      </c>
      <c r="V54" s="237">
        <f>ROUND(D66*T54/T53,0.1)</f>
        <v>4332</v>
      </c>
      <c r="W54" s="237">
        <f>ROUND(U54*$Q$45%,0.1)</f>
        <v>2077</v>
      </c>
      <c r="X54" s="237">
        <f>ROUND(U54*$P$45%,0.1)</f>
        <v>520</v>
      </c>
      <c r="AL54" s="238"/>
      <c r="AM54" s="238"/>
      <c r="AN54" s="238"/>
      <c r="AO54" s="238"/>
      <c r="AP54" s="238"/>
      <c r="AQ54" s="238"/>
      <c r="AR54" s="238"/>
      <c r="AS54" s="238"/>
      <c r="AT54" s="238"/>
      <c r="AU54" s="238"/>
      <c r="AV54" s="238"/>
      <c r="AW54" s="238"/>
      <c r="AX54" s="238"/>
      <c r="AY54" s="238"/>
      <c r="AZ54" s="238"/>
      <c r="BA54" s="238"/>
      <c r="BB54" s="238"/>
      <c r="DF54" s="239"/>
      <c r="DI54" s="240"/>
    </row>
    <row r="55" spans="1:113" s="237" customFormat="1" ht="27.75" customHeight="1" hidden="1">
      <c r="A55" s="235"/>
      <c r="B55" s="236">
        <v>4</v>
      </c>
      <c r="C55" s="235" t="s">
        <v>222</v>
      </c>
      <c r="D55" s="235">
        <f t="shared" si="1"/>
      </c>
      <c r="E55" s="235"/>
      <c r="H55" s="237">
        <v>9</v>
      </c>
      <c r="I55" s="140" t="s">
        <v>29</v>
      </c>
      <c r="M55" s="237">
        <v>3</v>
      </c>
      <c r="N55" s="237" t="str">
        <f>VLOOKUP(N54,$N$61:$O$72,2,0)</f>
        <v>January</v>
      </c>
      <c r="O55" s="237">
        <f>IF(N54="December",O54+1,O54)</f>
        <v>2013</v>
      </c>
      <c r="P55" s="237" t="str">
        <f>CONCATENATE(N55,", ",O55)</f>
        <v>January, 2013</v>
      </c>
      <c r="R55" s="237" t="str">
        <f>CONCATENATE(DAY(R53)+1,"-",T53,"/",MONTH(R53),"/",YEAR(R53))</f>
        <v>10-30/11/2012</v>
      </c>
      <c r="T55" s="237">
        <f>T53-T54</f>
        <v>21</v>
      </c>
      <c r="U55" s="237">
        <f>ROUND(C66*T55/T53,0.1)</f>
        <v>10402</v>
      </c>
      <c r="V55" s="237">
        <f>ROUND(D66*T55/T53,0.1)</f>
        <v>10108</v>
      </c>
      <c r="W55" s="237">
        <f>ROUND(U55*$Q$45%,0.1)</f>
        <v>4986</v>
      </c>
      <c r="X55" s="237">
        <f>ROUND(U55*$P$45%,0.1)</f>
        <v>1248</v>
      </c>
      <c r="Y55" s="237">
        <f>ROUND(C67*T55/T53,0.1)</f>
        <v>8071</v>
      </c>
      <c r="Z55" s="237">
        <f>ROUND(Y55*$Q$45%,0.1)</f>
        <v>3869</v>
      </c>
      <c r="AA55" s="237">
        <f>ROUND(Y55*$P$45%,0.1)</f>
        <v>969</v>
      </c>
      <c r="AL55" s="238"/>
      <c r="AM55" s="238"/>
      <c r="AN55" s="238"/>
      <c r="AO55" s="238"/>
      <c r="AP55" s="238"/>
      <c r="AQ55" s="238"/>
      <c r="AR55" s="238"/>
      <c r="AS55" s="238"/>
      <c r="AT55" s="238"/>
      <c r="AU55" s="238"/>
      <c r="AV55" s="238"/>
      <c r="AW55" s="238"/>
      <c r="AX55" s="238"/>
      <c r="AY55" s="238"/>
      <c r="AZ55" s="238"/>
      <c r="BA55" s="238"/>
      <c r="BB55" s="238"/>
      <c r="DF55" s="239"/>
      <c r="DI55" s="240"/>
    </row>
    <row r="56" spans="1:113" s="237" customFormat="1" ht="27.75" customHeight="1" hidden="1">
      <c r="A56" s="235"/>
      <c r="B56" s="236">
        <v>5</v>
      </c>
      <c r="C56" s="235" t="s">
        <v>223</v>
      </c>
      <c r="D56" s="235">
        <f t="shared" si="1"/>
      </c>
      <c r="E56" s="235"/>
      <c r="H56" s="237">
        <v>10</v>
      </c>
      <c r="I56" s="140" t="s">
        <v>30</v>
      </c>
      <c r="M56" s="237">
        <v>4</v>
      </c>
      <c r="N56" s="237" t="str">
        <f>VLOOKUP(N55,$N$61:$O$72,2,0)</f>
        <v>February</v>
      </c>
      <c r="O56" s="237">
        <f>IF(N55="December",O55+1,O55)</f>
        <v>2013</v>
      </c>
      <c r="P56" s="237" t="str">
        <f>CONCATENATE(N56,", ",O56)</f>
        <v>February, 2013</v>
      </c>
      <c r="R56" s="237">
        <f>IF(M58&gt;=2,P54,"")</f>
      </c>
      <c r="U56" s="237">
        <f>IF(M58&gt;=2,C66,0)</f>
        <v>0</v>
      </c>
      <c r="V56" s="237">
        <f>IF(M58&gt;=2,D66,0)</f>
        <v>0</v>
      </c>
      <c r="W56" s="237">
        <f>IF($M$58&gt;=2,ROUND(U56*$Q$45%,0.1),0)</f>
        <v>0</v>
      </c>
      <c r="X56" s="237">
        <f>IF($M$58&gt;=2,ROUND(U56*$P$45%,0.1),0)</f>
        <v>0</v>
      </c>
      <c r="Y56" s="237">
        <f>IF(M58&gt;=2,C67,0)</f>
        <v>0</v>
      </c>
      <c r="Z56" s="237">
        <f>IF($M$58&gt;=2,ROUND(Y56*$Q$45%,0.1),0)</f>
        <v>0</v>
      </c>
      <c r="AA56" s="237">
        <f>IF($M$58&gt;=2,ROUND(Y56*$P$45%,0.1),0)</f>
        <v>0</v>
      </c>
      <c r="AL56" s="238"/>
      <c r="AM56" s="238"/>
      <c r="AN56" s="238"/>
      <c r="AO56" s="238"/>
      <c r="AP56" s="238"/>
      <c r="AQ56" s="238"/>
      <c r="AR56" s="238"/>
      <c r="AS56" s="238"/>
      <c r="AT56" s="238"/>
      <c r="AU56" s="238"/>
      <c r="AV56" s="238"/>
      <c r="AW56" s="238"/>
      <c r="AX56" s="238"/>
      <c r="AY56" s="238"/>
      <c r="AZ56" s="238"/>
      <c r="BA56" s="238"/>
      <c r="BB56" s="238"/>
      <c r="DF56" s="239"/>
      <c r="DI56" s="240"/>
    </row>
    <row r="57" spans="1:113" s="237" customFormat="1" ht="27.75" customHeight="1" hidden="1">
      <c r="A57" s="235"/>
      <c r="B57" s="236">
        <v>6</v>
      </c>
      <c r="C57" s="235" t="s">
        <v>224</v>
      </c>
      <c r="D57" s="235">
        <f t="shared" si="1"/>
      </c>
      <c r="E57" s="235"/>
      <c r="H57" s="237">
        <v>11</v>
      </c>
      <c r="I57" s="140" t="s">
        <v>31</v>
      </c>
      <c r="R57" s="237">
        <f>IF(M58&gt;=3,P55,"")</f>
      </c>
      <c r="U57" s="237">
        <f>IF(M58&gt;=3,C66,0)</f>
        <v>0</v>
      </c>
      <c r="V57" s="237">
        <f>IF(M58&gt;=3,D66,0)</f>
        <v>0</v>
      </c>
      <c r="W57" s="237">
        <f>IF($M$58&gt;=3,ROUND(U57*$Q$45%,0.1),0)</f>
        <v>0</v>
      </c>
      <c r="X57" s="237">
        <f>IF($M$58&gt;=3,ROUND(U57*$P$45%,0.1),0)</f>
        <v>0</v>
      </c>
      <c r="Y57" s="237">
        <f>IF(M58&gt;=3,C67,0)</f>
        <v>0</v>
      </c>
      <c r="Z57" s="237">
        <f>IF($M$58&gt;=3,ROUND(Y57*$Q$45%,0.1),0)</f>
        <v>0</v>
      </c>
      <c r="AA57" s="237">
        <f>IF($M$58&gt;=3,ROUND(Y57*$P$45%,0.1),0)</f>
        <v>0</v>
      </c>
      <c r="AL57" s="238"/>
      <c r="AM57" s="238"/>
      <c r="AN57" s="238"/>
      <c r="AO57" s="238"/>
      <c r="AP57" s="238"/>
      <c r="AQ57" s="238"/>
      <c r="AR57" s="238"/>
      <c r="AS57" s="238"/>
      <c r="AT57" s="238"/>
      <c r="AU57" s="238"/>
      <c r="AV57" s="238"/>
      <c r="AW57" s="238"/>
      <c r="AX57" s="238"/>
      <c r="AY57" s="238"/>
      <c r="AZ57" s="238"/>
      <c r="BA57" s="238"/>
      <c r="BB57" s="238"/>
      <c r="DF57" s="239"/>
      <c r="DI57" s="240"/>
    </row>
    <row r="58" spans="1:113" s="237" customFormat="1" ht="27.75" customHeight="1" hidden="1">
      <c r="A58" s="235"/>
      <c r="B58" s="236">
        <v>7</v>
      </c>
      <c r="C58" s="235" t="s">
        <v>225</v>
      </c>
      <c r="D58" s="235">
        <f t="shared" si="1"/>
      </c>
      <c r="E58" s="235"/>
      <c r="H58" s="237">
        <v>12</v>
      </c>
      <c r="I58" s="140" t="s">
        <v>32</v>
      </c>
      <c r="M58" s="237">
        <v>1</v>
      </c>
      <c r="R58" s="237">
        <f>IF(M58&gt;=4,P56,"")</f>
      </c>
      <c r="U58" s="237">
        <f>IF(M58&gt;=4,C66,0)</f>
        <v>0</v>
      </c>
      <c r="V58" s="237">
        <f>IF(M58&gt;=4,D66,0)</f>
        <v>0</v>
      </c>
      <c r="W58" s="237">
        <f>IF($M$58&gt;=4,ROUND(U58*$Q$45%,0.1),0)</f>
        <v>0</v>
      </c>
      <c r="X58" s="237">
        <f>IF($M$58&gt;=4,ROUND(U58*$P$45%,0.1),0)</f>
        <v>0</v>
      </c>
      <c r="Y58" s="237">
        <f>IF(M58&gt;=4,C67,0)</f>
        <v>0</v>
      </c>
      <c r="Z58" s="237">
        <f>IF($M$58&gt;=4,ROUND(Y58*$Q$45%,0.1),0)</f>
        <v>0</v>
      </c>
      <c r="AA58" s="237">
        <f>IF($M$58&gt;=4,ROUND(Y58*$P$45%,0.1),0)</f>
        <v>0</v>
      </c>
      <c r="AL58" s="238"/>
      <c r="AM58" s="238"/>
      <c r="AN58" s="238"/>
      <c r="AO58" s="238"/>
      <c r="AP58" s="238"/>
      <c r="AQ58" s="238"/>
      <c r="AR58" s="238"/>
      <c r="AS58" s="238"/>
      <c r="AT58" s="238"/>
      <c r="AU58" s="238"/>
      <c r="AV58" s="238"/>
      <c r="AW58" s="238"/>
      <c r="AX58" s="238"/>
      <c r="AY58" s="238"/>
      <c r="AZ58" s="238"/>
      <c r="BA58" s="238"/>
      <c r="BB58" s="238"/>
      <c r="DF58" s="239"/>
      <c r="DI58" s="240"/>
    </row>
    <row r="59" spans="1:113" s="237" customFormat="1" ht="27.75" customHeight="1" hidden="1">
      <c r="A59" s="235"/>
      <c r="B59" s="236">
        <v>8</v>
      </c>
      <c r="C59" s="235" t="s">
        <v>226</v>
      </c>
      <c r="D59" s="235">
        <f t="shared" si="1"/>
      </c>
      <c r="E59" s="235"/>
      <c r="H59" s="237">
        <v>13</v>
      </c>
      <c r="AL59" s="238"/>
      <c r="AM59" s="238"/>
      <c r="AN59" s="238"/>
      <c r="AO59" s="238"/>
      <c r="AP59" s="238"/>
      <c r="AQ59" s="238"/>
      <c r="AR59" s="238"/>
      <c r="AS59" s="238"/>
      <c r="AT59" s="238"/>
      <c r="AU59" s="238"/>
      <c r="AV59" s="238"/>
      <c r="AW59" s="238"/>
      <c r="AX59" s="238"/>
      <c r="AY59" s="238"/>
      <c r="AZ59" s="238"/>
      <c r="BA59" s="238"/>
      <c r="BB59" s="238"/>
      <c r="DF59" s="239"/>
      <c r="DI59" s="240"/>
    </row>
    <row r="60" spans="1:113" s="237" customFormat="1" ht="27.75" customHeight="1" hidden="1">
      <c r="A60" s="235"/>
      <c r="B60" s="236">
        <v>9</v>
      </c>
      <c r="C60" s="235" t="s">
        <v>227</v>
      </c>
      <c r="D60" s="235">
        <f t="shared" si="1"/>
      </c>
      <c r="E60" s="235"/>
      <c r="H60" s="237">
        <v>14</v>
      </c>
      <c r="AL60" s="238"/>
      <c r="AM60" s="238"/>
      <c r="AN60" s="238"/>
      <c r="AO60" s="238"/>
      <c r="AP60" s="238"/>
      <c r="AQ60" s="238"/>
      <c r="AR60" s="238"/>
      <c r="AS60" s="238"/>
      <c r="AT60" s="238"/>
      <c r="AU60" s="238"/>
      <c r="AV60" s="238"/>
      <c r="AW60" s="238"/>
      <c r="AX60" s="238"/>
      <c r="AY60" s="238"/>
      <c r="AZ60" s="238"/>
      <c r="BA60" s="238"/>
      <c r="BB60" s="238"/>
      <c r="DF60" s="239"/>
      <c r="DI60" s="240"/>
    </row>
    <row r="61" spans="1:113" s="237" customFormat="1" ht="27.75" customHeight="1" hidden="1">
      <c r="A61" s="235"/>
      <c r="B61" s="236">
        <v>10</v>
      </c>
      <c r="C61" s="235" t="s">
        <v>228</v>
      </c>
      <c r="D61" s="235">
        <f t="shared" si="1"/>
      </c>
      <c r="E61" s="235"/>
      <c r="H61" s="237">
        <v>15</v>
      </c>
      <c r="N61" s="176" t="s">
        <v>21</v>
      </c>
      <c r="O61" s="140" t="s">
        <v>22</v>
      </c>
      <c r="AL61" s="238"/>
      <c r="AM61" s="238"/>
      <c r="AN61" s="238"/>
      <c r="AO61" s="238"/>
      <c r="AP61" s="238"/>
      <c r="AQ61" s="238"/>
      <c r="AR61" s="238"/>
      <c r="AS61" s="238"/>
      <c r="AT61" s="238"/>
      <c r="AU61" s="238"/>
      <c r="AV61" s="238"/>
      <c r="AW61" s="238"/>
      <c r="AX61" s="238"/>
      <c r="AY61" s="238"/>
      <c r="AZ61" s="238"/>
      <c r="BA61" s="238"/>
      <c r="BB61" s="238"/>
      <c r="DF61" s="239"/>
      <c r="DI61" s="240"/>
    </row>
    <row r="62" spans="1:113" s="237" customFormat="1" ht="27.75" customHeight="1" hidden="1">
      <c r="A62" s="235"/>
      <c r="B62" s="236">
        <v>11</v>
      </c>
      <c r="C62" s="235" t="s">
        <v>229</v>
      </c>
      <c r="D62" s="235">
        <f t="shared" si="1"/>
      </c>
      <c r="E62" s="235"/>
      <c r="H62" s="237">
        <v>16</v>
      </c>
      <c r="N62" s="140" t="s">
        <v>22</v>
      </c>
      <c r="O62" s="140" t="s">
        <v>23</v>
      </c>
      <c r="AL62" s="238"/>
      <c r="AM62" s="238"/>
      <c r="AN62" s="238"/>
      <c r="AO62" s="238"/>
      <c r="AP62" s="238"/>
      <c r="AQ62" s="238"/>
      <c r="AR62" s="238"/>
      <c r="AS62" s="238"/>
      <c r="AT62" s="238"/>
      <c r="AU62" s="238"/>
      <c r="AV62" s="238"/>
      <c r="AW62" s="238"/>
      <c r="AX62" s="238"/>
      <c r="AY62" s="238"/>
      <c r="AZ62" s="238"/>
      <c r="BA62" s="238"/>
      <c r="BB62" s="238"/>
      <c r="DF62" s="239"/>
      <c r="DI62" s="240"/>
    </row>
    <row r="63" spans="1:113" s="237" customFormat="1" ht="27.75" customHeight="1" hidden="1">
      <c r="A63" s="235"/>
      <c r="B63" s="236">
        <v>12</v>
      </c>
      <c r="C63" s="235" t="s">
        <v>230</v>
      </c>
      <c r="D63" s="235">
        <f t="shared" si="1"/>
      </c>
      <c r="E63" s="235"/>
      <c r="H63" s="237">
        <v>17</v>
      </c>
      <c r="N63" s="140" t="s">
        <v>23</v>
      </c>
      <c r="O63" s="140" t="s">
        <v>24</v>
      </c>
      <c r="AL63" s="238"/>
      <c r="AM63" s="238"/>
      <c r="AN63" s="238"/>
      <c r="AO63" s="238"/>
      <c r="AP63" s="238"/>
      <c r="AQ63" s="238"/>
      <c r="AR63" s="238"/>
      <c r="AS63" s="238"/>
      <c r="AT63" s="238"/>
      <c r="AU63" s="238"/>
      <c r="AV63" s="238"/>
      <c r="AW63" s="238"/>
      <c r="AX63" s="238"/>
      <c r="AY63" s="238"/>
      <c r="AZ63" s="238"/>
      <c r="BA63" s="238"/>
      <c r="BB63" s="238"/>
      <c r="DF63" s="239"/>
      <c r="DI63" s="240"/>
    </row>
    <row r="64" spans="1:113" s="237" customFormat="1" ht="27.75" customHeight="1" hidden="1">
      <c r="A64" s="235"/>
      <c r="B64" s="236"/>
      <c r="C64" s="235"/>
      <c r="D64" s="235"/>
      <c r="E64" s="235"/>
      <c r="H64" s="237">
        <v>18</v>
      </c>
      <c r="N64" s="140" t="s">
        <v>24</v>
      </c>
      <c r="O64" s="140" t="s">
        <v>25</v>
      </c>
      <c r="AL64" s="238"/>
      <c r="AM64" s="238"/>
      <c r="AN64" s="238"/>
      <c r="AO64" s="238"/>
      <c r="AP64" s="238"/>
      <c r="AQ64" s="238"/>
      <c r="AR64" s="238"/>
      <c r="AS64" s="238"/>
      <c r="AT64" s="238"/>
      <c r="AU64" s="238"/>
      <c r="AV64" s="238"/>
      <c r="AW64" s="238"/>
      <c r="AX64" s="238"/>
      <c r="AY64" s="238"/>
      <c r="AZ64" s="238"/>
      <c r="BA64" s="238"/>
      <c r="BB64" s="238"/>
      <c r="DF64" s="239"/>
      <c r="DI64" s="240"/>
    </row>
    <row r="65" spans="1:113" s="237" customFormat="1" ht="27.75" customHeight="1" hidden="1">
      <c r="A65" s="235"/>
      <c r="B65" s="236"/>
      <c r="C65" s="235"/>
      <c r="D65" s="235"/>
      <c r="E65" s="235"/>
      <c r="H65" s="237">
        <v>19</v>
      </c>
      <c r="N65" s="140" t="s">
        <v>25</v>
      </c>
      <c r="O65" s="140" t="s">
        <v>26</v>
      </c>
      <c r="AL65" s="238"/>
      <c r="AM65" s="238"/>
      <c r="AN65" s="238"/>
      <c r="AO65" s="238"/>
      <c r="AP65" s="238"/>
      <c r="AQ65" s="238"/>
      <c r="AR65" s="238"/>
      <c r="AS65" s="238"/>
      <c r="AT65" s="238"/>
      <c r="AU65" s="238"/>
      <c r="AV65" s="238"/>
      <c r="AW65" s="238"/>
      <c r="AX65" s="238"/>
      <c r="AY65" s="238"/>
      <c r="AZ65" s="238"/>
      <c r="BA65" s="238"/>
      <c r="BB65" s="238"/>
      <c r="DF65" s="239"/>
      <c r="DI65" s="240"/>
    </row>
    <row r="66" spans="1:113" s="237" customFormat="1" ht="27.75" customHeight="1" hidden="1">
      <c r="A66" s="235"/>
      <c r="B66" s="236"/>
      <c r="C66" s="235">
        <f>S144</f>
        <v>14860</v>
      </c>
      <c r="D66" s="235">
        <f>P9</f>
        <v>14440</v>
      </c>
      <c r="E66" s="389" t="str">
        <f>IF(B46=1,"15280-40510","11530-33200")</f>
        <v>11530-33200</v>
      </c>
      <c r="F66" s="389"/>
      <c r="H66" s="237">
        <v>20</v>
      </c>
      <c r="N66" s="140" t="s">
        <v>26</v>
      </c>
      <c r="O66" s="140" t="s">
        <v>27</v>
      </c>
      <c r="AL66" s="238"/>
      <c r="AM66" s="238"/>
      <c r="AN66" s="238"/>
      <c r="AO66" s="238"/>
      <c r="AP66" s="238"/>
      <c r="AQ66" s="238"/>
      <c r="AR66" s="238"/>
      <c r="AS66" s="238"/>
      <c r="AT66" s="238"/>
      <c r="AU66" s="238"/>
      <c r="AV66" s="238"/>
      <c r="AW66" s="238"/>
      <c r="AX66" s="238"/>
      <c r="AY66" s="238"/>
      <c r="AZ66" s="238"/>
      <c r="BA66" s="238"/>
      <c r="BB66" s="238"/>
      <c r="DF66" s="239"/>
      <c r="DI66" s="240"/>
    </row>
    <row r="67" spans="1:113" s="237" customFormat="1" ht="27.75" customHeight="1" hidden="1">
      <c r="A67" s="235"/>
      <c r="B67" s="236"/>
      <c r="C67" s="235">
        <f>IF(B46=1,15700,11530)</f>
        <v>11530</v>
      </c>
      <c r="D67" s="235"/>
      <c r="E67" s="235" t="str">
        <f>IF(B46=1,"18030-43630","14860-39540")</f>
        <v>14860-39540</v>
      </c>
      <c r="H67" s="237">
        <v>21</v>
      </c>
      <c r="N67" s="140" t="s">
        <v>27</v>
      </c>
      <c r="O67" s="140" t="s">
        <v>28</v>
      </c>
      <c r="AL67" s="238"/>
      <c r="AM67" s="238"/>
      <c r="AN67" s="238"/>
      <c r="AO67" s="238"/>
      <c r="AP67" s="238"/>
      <c r="AQ67" s="238"/>
      <c r="AR67" s="238"/>
      <c r="AS67" s="238"/>
      <c r="AT67" s="238"/>
      <c r="AU67" s="238"/>
      <c r="AV67" s="238"/>
      <c r="AW67" s="238"/>
      <c r="AX67" s="238"/>
      <c r="AY67" s="238"/>
      <c r="AZ67" s="238"/>
      <c r="BA67" s="238"/>
      <c r="BB67" s="238"/>
      <c r="DF67" s="239"/>
      <c r="DI67" s="240"/>
    </row>
    <row r="68" spans="1:113" s="237" customFormat="1" ht="27.75" customHeight="1" hidden="1">
      <c r="A68" s="235"/>
      <c r="B68" s="236"/>
      <c r="C68" s="235" t="str">
        <f>CONCATENATE(C66,"/-")</f>
        <v>14860/-</v>
      </c>
      <c r="D68" s="235"/>
      <c r="E68" s="235"/>
      <c r="H68" s="237">
        <v>22</v>
      </c>
      <c r="N68" s="140" t="s">
        <v>28</v>
      </c>
      <c r="O68" s="140" t="s">
        <v>29</v>
      </c>
      <c r="AL68" s="238"/>
      <c r="AM68" s="238"/>
      <c r="AN68" s="238"/>
      <c r="AO68" s="238"/>
      <c r="AP68" s="238"/>
      <c r="AQ68" s="238"/>
      <c r="AR68" s="238"/>
      <c r="AS68" s="238"/>
      <c r="AT68" s="238"/>
      <c r="AU68" s="238"/>
      <c r="AV68" s="238"/>
      <c r="AW68" s="238"/>
      <c r="AX68" s="238"/>
      <c r="AY68" s="238"/>
      <c r="AZ68" s="238"/>
      <c r="BA68" s="238"/>
      <c r="BB68" s="238"/>
      <c r="DF68" s="239"/>
      <c r="DI68" s="240"/>
    </row>
    <row r="69" spans="1:113" s="237" customFormat="1" ht="27.75" customHeight="1" hidden="1">
      <c r="A69" s="235"/>
      <c r="B69" s="236"/>
      <c r="C69" s="235" t="str">
        <f>CONCATENATE(C67,"/-")</f>
        <v>11530/-</v>
      </c>
      <c r="D69" s="235"/>
      <c r="E69" s="235"/>
      <c r="H69" s="237">
        <v>23</v>
      </c>
      <c r="N69" s="140" t="s">
        <v>29</v>
      </c>
      <c r="O69" s="140" t="s">
        <v>30</v>
      </c>
      <c r="AL69" s="238"/>
      <c r="AM69" s="238"/>
      <c r="AN69" s="238"/>
      <c r="AO69" s="238"/>
      <c r="AP69" s="238"/>
      <c r="AQ69" s="238"/>
      <c r="AR69" s="238"/>
      <c r="AS69" s="238"/>
      <c r="AT69" s="238"/>
      <c r="AU69" s="238"/>
      <c r="AV69" s="238"/>
      <c r="AW69" s="238"/>
      <c r="AX69" s="238"/>
      <c r="AY69" s="238"/>
      <c r="AZ69" s="238"/>
      <c r="BA69" s="238"/>
      <c r="BB69" s="238"/>
      <c r="DF69" s="239"/>
      <c r="DI69" s="240"/>
    </row>
    <row r="70" spans="1:113" s="237" customFormat="1" ht="27.75" customHeight="1" hidden="1">
      <c r="A70" s="235"/>
      <c r="B70" s="236"/>
      <c r="C70" s="235"/>
      <c r="D70" s="235"/>
      <c r="E70" s="235"/>
      <c r="H70" s="237">
        <v>24</v>
      </c>
      <c r="N70" s="140" t="s">
        <v>30</v>
      </c>
      <c r="O70" s="140" t="s">
        <v>31</v>
      </c>
      <c r="AL70" s="238"/>
      <c r="AM70" s="238"/>
      <c r="AN70" s="238"/>
      <c r="AO70" s="238"/>
      <c r="AP70" s="238"/>
      <c r="AQ70" s="238"/>
      <c r="AR70" s="238"/>
      <c r="AS70" s="238"/>
      <c r="AT70" s="238"/>
      <c r="AU70" s="238"/>
      <c r="AV70" s="238"/>
      <c r="AW70" s="238"/>
      <c r="AX70" s="238"/>
      <c r="AY70" s="238"/>
      <c r="AZ70" s="238"/>
      <c r="BA70" s="238"/>
      <c r="BB70" s="238"/>
      <c r="DF70" s="239"/>
      <c r="DI70" s="240"/>
    </row>
    <row r="71" spans="1:113" s="237" customFormat="1" ht="27.75" customHeight="1" hidden="1">
      <c r="A71" s="235"/>
      <c r="B71" s="236"/>
      <c r="C71" s="235"/>
      <c r="D71" s="235"/>
      <c r="E71" s="235"/>
      <c r="H71" s="237">
        <v>25</v>
      </c>
      <c r="N71" s="140" t="s">
        <v>31</v>
      </c>
      <c r="O71" s="140" t="s">
        <v>32</v>
      </c>
      <c r="AL71" s="238"/>
      <c r="AM71" s="238"/>
      <c r="AN71" s="238"/>
      <c r="AO71" s="238"/>
      <c r="AP71" s="238"/>
      <c r="AQ71" s="238"/>
      <c r="AR71" s="238"/>
      <c r="AS71" s="238"/>
      <c r="AT71" s="238"/>
      <c r="AU71" s="238"/>
      <c r="AV71" s="238"/>
      <c r="AW71" s="238"/>
      <c r="AX71" s="238"/>
      <c r="AY71" s="238"/>
      <c r="AZ71" s="238"/>
      <c r="BA71" s="238"/>
      <c r="BB71" s="238"/>
      <c r="DF71" s="239"/>
      <c r="DI71" s="240"/>
    </row>
    <row r="72" spans="1:113" s="237" customFormat="1" ht="27.75" customHeight="1" hidden="1">
      <c r="A72" s="235"/>
      <c r="B72" s="236"/>
      <c r="C72" s="235"/>
      <c r="D72" s="235"/>
      <c r="E72" s="235"/>
      <c r="H72" s="237">
        <v>26</v>
      </c>
      <c r="N72" s="140" t="s">
        <v>32</v>
      </c>
      <c r="O72" s="176" t="s">
        <v>21</v>
      </c>
      <c r="AL72" s="238"/>
      <c r="AM72" s="238"/>
      <c r="AN72" s="238"/>
      <c r="AO72" s="238"/>
      <c r="AP72" s="238"/>
      <c r="AQ72" s="238"/>
      <c r="AR72" s="238"/>
      <c r="AS72" s="238"/>
      <c r="AT72" s="238"/>
      <c r="AU72" s="238"/>
      <c r="AV72" s="238"/>
      <c r="AW72" s="238"/>
      <c r="AX72" s="238"/>
      <c r="AY72" s="238"/>
      <c r="AZ72" s="238"/>
      <c r="BA72" s="238"/>
      <c r="BB72" s="238"/>
      <c r="DF72" s="239"/>
      <c r="DI72" s="240"/>
    </row>
    <row r="73" spans="1:113" s="237" customFormat="1" ht="27.75" customHeight="1" hidden="1">
      <c r="A73" s="235"/>
      <c r="B73" s="236"/>
      <c r="C73" s="235"/>
      <c r="D73" s="235"/>
      <c r="E73" s="235"/>
      <c r="H73" s="237">
        <v>27</v>
      </c>
      <c r="AL73" s="238"/>
      <c r="AM73" s="238"/>
      <c r="AN73" s="238"/>
      <c r="AO73" s="238"/>
      <c r="AP73" s="238"/>
      <c r="AQ73" s="238"/>
      <c r="AR73" s="238"/>
      <c r="AS73" s="238"/>
      <c r="AT73" s="238"/>
      <c r="AU73" s="238"/>
      <c r="AV73" s="238"/>
      <c r="AW73" s="238"/>
      <c r="AX73" s="238"/>
      <c r="AY73" s="238"/>
      <c r="AZ73" s="238"/>
      <c r="BA73" s="238"/>
      <c r="BB73" s="238"/>
      <c r="DF73" s="239"/>
      <c r="DI73" s="240"/>
    </row>
    <row r="74" spans="1:113" s="237" customFormat="1" ht="27.75" customHeight="1" hidden="1">
      <c r="A74" s="235"/>
      <c r="B74" s="236"/>
      <c r="C74" s="235"/>
      <c r="D74" s="235"/>
      <c r="E74" s="235"/>
      <c r="H74" s="237">
        <v>28</v>
      </c>
      <c r="AL74" s="238"/>
      <c r="AM74" s="238"/>
      <c r="AN74" s="238"/>
      <c r="AO74" s="238"/>
      <c r="AP74" s="238"/>
      <c r="AQ74" s="238"/>
      <c r="AR74" s="238"/>
      <c r="AS74" s="238"/>
      <c r="AT74" s="238"/>
      <c r="AU74" s="238"/>
      <c r="AV74" s="238"/>
      <c r="AW74" s="238"/>
      <c r="AX74" s="238"/>
      <c r="AY74" s="238"/>
      <c r="AZ74" s="238"/>
      <c r="BA74" s="238"/>
      <c r="BB74" s="238"/>
      <c r="DF74" s="239"/>
      <c r="DI74" s="240"/>
    </row>
    <row r="75" spans="1:113" s="237" customFormat="1" ht="27.75" customHeight="1" hidden="1">
      <c r="A75" s="235"/>
      <c r="B75" s="236"/>
      <c r="C75" s="235"/>
      <c r="D75" s="235"/>
      <c r="E75" s="235"/>
      <c r="H75" s="237">
        <v>29</v>
      </c>
      <c r="AL75" s="238"/>
      <c r="AM75" s="238"/>
      <c r="AN75" s="238"/>
      <c r="AO75" s="238"/>
      <c r="AP75" s="238"/>
      <c r="AQ75" s="238"/>
      <c r="AR75" s="238"/>
      <c r="AS75" s="238"/>
      <c r="AT75" s="238"/>
      <c r="AU75" s="238"/>
      <c r="AV75" s="238"/>
      <c r="AW75" s="238"/>
      <c r="AX75" s="238"/>
      <c r="AY75" s="238"/>
      <c r="AZ75" s="238"/>
      <c r="BA75" s="238"/>
      <c r="BB75" s="238"/>
      <c r="DF75" s="239"/>
      <c r="DI75" s="240"/>
    </row>
    <row r="76" spans="1:113" s="237" customFormat="1" ht="27.75" customHeight="1" hidden="1">
      <c r="A76" s="235"/>
      <c r="B76" s="236"/>
      <c r="C76" s="235"/>
      <c r="D76" s="235"/>
      <c r="E76" s="235"/>
      <c r="H76" s="237">
        <v>30</v>
      </c>
      <c r="AL76" s="238"/>
      <c r="AM76" s="238"/>
      <c r="AN76" s="238"/>
      <c r="AO76" s="238"/>
      <c r="AP76" s="238"/>
      <c r="AQ76" s="238"/>
      <c r="AR76" s="238"/>
      <c r="AS76" s="238"/>
      <c r="AT76" s="238"/>
      <c r="AU76" s="238"/>
      <c r="AV76" s="238"/>
      <c r="AW76" s="238"/>
      <c r="AX76" s="238"/>
      <c r="AY76" s="238"/>
      <c r="AZ76" s="238"/>
      <c r="BA76" s="238"/>
      <c r="BB76" s="238"/>
      <c r="DF76" s="239"/>
      <c r="DI76" s="240"/>
    </row>
    <row r="77" spans="1:113" s="237" customFormat="1" ht="27.75" customHeight="1" hidden="1">
      <c r="A77" s="235"/>
      <c r="B77" s="236"/>
      <c r="C77" s="235"/>
      <c r="D77" s="235"/>
      <c r="E77" s="235"/>
      <c r="H77" s="237">
        <v>31</v>
      </c>
      <c r="AL77" s="238"/>
      <c r="AM77" s="238"/>
      <c r="AN77" s="238"/>
      <c r="AO77" s="238"/>
      <c r="AP77" s="238"/>
      <c r="AQ77" s="238"/>
      <c r="AR77" s="238"/>
      <c r="AS77" s="238"/>
      <c r="AT77" s="238"/>
      <c r="AU77" s="238"/>
      <c r="AV77" s="238"/>
      <c r="AW77" s="238"/>
      <c r="AX77" s="238"/>
      <c r="AY77" s="238"/>
      <c r="AZ77" s="238"/>
      <c r="BA77" s="238"/>
      <c r="BB77" s="238"/>
      <c r="DF77" s="239"/>
      <c r="DI77" s="240"/>
    </row>
    <row r="78" spans="1:113" s="237" customFormat="1" ht="27.75" customHeight="1" hidden="1">
      <c r="A78" s="235"/>
      <c r="B78" s="236"/>
      <c r="C78" s="235"/>
      <c r="D78" s="235"/>
      <c r="E78" s="235"/>
      <c r="J78" s="237">
        <f>DAY(M78)</f>
        <v>9</v>
      </c>
      <c r="K78" s="237">
        <f>MONTH(M78)</f>
        <v>11</v>
      </c>
      <c r="L78" s="237">
        <f>YEAR(M78)</f>
        <v>2012</v>
      </c>
      <c r="M78" s="317">
        <f>N49</f>
        <v>41222</v>
      </c>
      <c r="N78" s="237" t="str">
        <f>CONCATENATE(J78,"/",K78,"/",L78)</f>
        <v>9/11/2012</v>
      </c>
      <c r="AL78" s="238"/>
      <c r="AM78" s="238"/>
      <c r="AN78" s="238"/>
      <c r="AO78" s="238"/>
      <c r="AP78" s="238"/>
      <c r="AQ78" s="238"/>
      <c r="AR78" s="238"/>
      <c r="AS78" s="238"/>
      <c r="AT78" s="238"/>
      <c r="AU78" s="238"/>
      <c r="AV78" s="238"/>
      <c r="AW78" s="238"/>
      <c r="AX78" s="238"/>
      <c r="AY78" s="238"/>
      <c r="AZ78" s="238"/>
      <c r="BA78" s="238"/>
      <c r="BB78" s="238"/>
      <c r="DF78" s="239"/>
      <c r="DI78" s="240"/>
    </row>
    <row r="79" spans="1:113" s="237" customFormat="1" ht="27.75" customHeight="1" hidden="1">
      <c r="A79" s="235"/>
      <c r="B79" s="236"/>
      <c r="C79" s="235"/>
      <c r="D79" s="235"/>
      <c r="E79" s="235"/>
      <c r="J79" s="237">
        <f>DAY(M79)</f>
        <v>9</v>
      </c>
      <c r="K79" s="237">
        <f>MONTH(M79)</f>
        <v>11</v>
      </c>
      <c r="L79" s="237">
        <f>YEAR(M79)</f>
        <v>2012</v>
      </c>
      <c r="M79" s="317">
        <f>N50</f>
        <v>41222</v>
      </c>
      <c r="N79" s="237" t="str">
        <f>CONCATENATE(J79,"/",K79,"/",L79)</f>
        <v>9/11/2012</v>
      </c>
      <c r="AL79" s="238"/>
      <c r="AM79" s="238"/>
      <c r="AN79" s="238"/>
      <c r="AO79" s="238"/>
      <c r="AP79" s="238"/>
      <c r="AQ79" s="238"/>
      <c r="AR79" s="238"/>
      <c r="AS79" s="238"/>
      <c r="AT79" s="238"/>
      <c r="AU79" s="238"/>
      <c r="AV79" s="238"/>
      <c r="AW79" s="238"/>
      <c r="AX79" s="238"/>
      <c r="AY79" s="238"/>
      <c r="AZ79" s="238"/>
      <c r="BA79" s="238"/>
      <c r="BB79" s="238"/>
      <c r="DF79" s="239"/>
      <c r="DI79" s="240"/>
    </row>
    <row r="80" spans="1:113" s="237" customFormat="1" ht="27.75" customHeight="1" hidden="1">
      <c r="A80" s="235"/>
      <c r="B80" s="236"/>
      <c r="C80" s="235"/>
      <c r="D80" s="235"/>
      <c r="E80" s="235"/>
      <c r="J80" s="237">
        <f>DAY(M80)</f>
        <v>10</v>
      </c>
      <c r="K80" s="237">
        <f>MONTH(M80)</f>
        <v>11</v>
      </c>
      <c r="L80" s="237">
        <f>YEAR(M80)</f>
        <v>2012</v>
      </c>
      <c r="M80" s="317">
        <f>N51</f>
        <v>41223</v>
      </c>
      <c r="N80" s="237" t="str">
        <f>CONCATENATE(J80,"/",K80,"/",L80)</f>
        <v>10/11/2012</v>
      </c>
      <c r="AL80" s="238"/>
      <c r="AM80" s="238"/>
      <c r="AN80" s="238"/>
      <c r="AO80" s="238"/>
      <c r="AP80" s="238"/>
      <c r="AQ80" s="238"/>
      <c r="AR80" s="238"/>
      <c r="AS80" s="238"/>
      <c r="AT80" s="238"/>
      <c r="AU80" s="238"/>
      <c r="AV80" s="238"/>
      <c r="AW80" s="238"/>
      <c r="AX80" s="238"/>
      <c r="AY80" s="238"/>
      <c r="AZ80" s="238"/>
      <c r="BA80" s="238"/>
      <c r="BB80" s="238"/>
      <c r="DF80" s="239"/>
      <c r="DI80" s="240"/>
    </row>
    <row r="81" spans="1:113" s="237" customFormat="1" ht="27.75" customHeight="1" hidden="1">
      <c r="A81" s="235"/>
      <c r="B81" s="236"/>
      <c r="C81" s="235"/>
      <c r="D81" s="235"/>
      <c r="E81" s="235"/>
      <c r="J81" s="237">
        <v>1</v>
      </c>
      <c r="K81" s="237">
        <f>K80</f>
        <v>11</v>
      </c>
      <c r="L81" s="237">
        <f>L80+1</f>
        <v>2013</v>
      </c>
      <c r="M81" s="317"/>
      <c r="N81" s="237" t="str">
        <f>CONCATENATE(J81,"/",K81,"/",L81)</f>
        <v>1/11/2013</v>
      </c>
      <c r="AL81" s="238"/>
      <c r="AM81" s="238"/>
      <c r="AN81" s="238"/>
      <c r="AO81" s="238"/>
      <c r="AP81" s="238"/>
      <c r="AQ81" s="238"/>
      <c r="AR81" s="238"/>
      <c r="AS81" s="238"/>
      <c r="AT81" s="238"/>
      <c r="AU81" s="238"/>
      <c r="AV81" s="238"/>
      <c r="AW81" s="238"/>
      <c r="AX81" s="238"/>
      <c r="AY81" s="238"/>
      <c r="AZ81" s="238"/>
      <c r="BA81" s="238"/>
      <c r="BB81" s="238"/>
      <c r="DF81" s="239"/>
      <c r="DI81" s="240"/>
    </row>
    <row r="82" spans="1:113" s="237" customFormat="1" ht="27.75" customHeight="1" hidden="1">
      <c r="A82" s="235"/>
      <c r="B82" s="236"/>
      <c r="C82" s="235"/>
      <c r="D82" s="235"/>
      <c r="E82" s="235"/>
      <c r="AL82" s="238"/>
      <c r="AM82" s="238"/>
      <c r="AN82" s="238"/>
      <c r="AO82" s="238"/>
      <c r="AP82" s="238"/>
      <c r="AQ82" s="238"/>
      <c r="AR82" s="238"/>
      <c r="AS82" s="238"/>
      <c r="AT82" s="238"/>
      <c r="AU82" s="238"/>
      <c r="AV82" s="238"/>
      <c r="AW82" s="238"/>
      <c r="AX82" s="238"/>
      <c r="AY82" s="238"/>
      <c r="AZ82" s="238"/>
      <c r="BA82" s="238"/>
      <c r="BB82" s="238"/>
      <c r="DF82" s="239"/>
      <c r="DI82" s="240"/>
    </row>
    <row r="83" spans="1:113" s="237" customFormat="1" ht="27.75" customHeight="1" hidden="1">
      <c r="A83" s="235"/>
      <c r="B83" s="236"/>
      <c r="C83" s="235"/>
      <c r="D83" s="235"/>
      <c r="E83" s="235"/>
      <c r="AL83" s="238"/>
      <c r="AM83" s="238"/>
      <c r="AN83" s="238"/>
      <c r="AO83" s="238"/>
      <c r="AP83" s="238"/>
      <c r="AQ83" s="238"/>
      <c r="AR83" s="238"/>
      <c r="AS83" s="238"/>
      <c r="AT83" s="238"/>
      <c r="AU83" s="238"/>
      <c r="AV83" s="238"/>
      <c r="AW83" s="238"/>
      <c r="AX83" s="238"/>
      <c r="AY83" s="238"/>
      <c r="AZ83" s="238"/>
      <c r="BA83" s="238"/>
      <c r="BB83" s="238"/>
      <c r="DF83" s="239"/>
      <c r="DI83" s="240"/>
    </row>
    <row r="84" spans="1:113" s="237" customFormat="1" ht="27.75" customHeight="1" hidden="1">
      <c r="A84" s="235"/>
      <c r="B84" s="236"/>
      <c r="C84" s="235"/>
      <c r="D84" s="235"/>
      <c r="E84" s="235"/>
      <c r="AL84" s="238"/>
      <c r="AM84" s="238"/>
      <c r="AN84" s="238"/>
      <c r="AO84" s="238"/>
      <c r="AP84" s="238"/>
      <c r="AQ84" s="238"/>
      <c r="AR84" s="238"/>
      <c r="AS84" s="238"/>
      <c r="AT84" s="238"/>
      <c r="AU84" s="238"/>
      <c r="AV84" s="238"/>
      <c r="AW84" s="238"/>
      <c r="AX84" s="238"/>
      <c r="AY84" s="238"/>
      <c r="AZ84" s="238"/>
      <c r="BA84" s="238"/>
      <c r="BB84" s="238"/>
      <c r="DF84" s="239"/>
      <c r="DI84" s="240"/>
    </row>
    <row r="85" spans="1:113" s="237" customFormat="1" ht="27.75" customHeight="1" hidden="1">
      <c r="A85" s="235"/>
      <c r="B85" s="236"/>
      <c r="C85" s="235"/>
      <c r="D85" s="235"/>
      <c r="E85" s="235"/>
      <c r="AL85" s="238"/>
      <c r="AM85" s="238"/>
      <c r="AN85" s="238"/>
      <c r="AO85" s="238"/>
      <c r="AP85" s="238"/>
      <c r="AQ85" s="238"/>
      <c r="AR85" s="238"/>
      <c r="AS85" s="238"/>
      <c r="AT85" s="238"/>
      <c r="AU85" s="238"/>
      <c r="AV85" s="238"/>
      <c r="AW85" s="238"/>
      <c r="AX85" s="238"/>
      <c r="AY85" s="238"/>
      <c r="AZ85" s="238"/>
      <c r="BA85" s="238"/>
      <c r="BB85" s="238"/>
      <c r="DF85" s="239"/>
      <c r="DI85" s="240"/>
    </row>
    <row r="86" spans="1:113" s="237" customFormat="1" ht="27.75" customHeight="1" hidden="1">
      <c r="A86" s="235"/>
      <c r="B86" s="236"/>
      <c r="C86" s="235" t="s">
        <v>373</v>
      </c>
      <c r="D86" s="235" t="s">
        <v>374</v>
      </c>
      <c r="E86" s="235"/>
      <c r="AL86" s="238"/>
      <c r="AM86" s="238"/>
      <c r="AN86" s="238"/>
      <c r="AO86" s="238"/>
      <c r="AP86" s="238"/>
      <c r="AQ86" s="238"/>
      <c r="AR86" s="238"/>
      <c r="AS86" s="238"/>
      <c r="AT86" s="238"/>
      <c r="AU86" s="238"/>
      <c r="AV86" s="238"/>
      <c r="AW86" s="238"/>
      <c r="AX86" s="238"/>
      <c r="AY86" s="238"/>
      <c r="AZ86" s="238"/>
      <c r="BA86" s="238"/>
      <c r="BB86" s="238"/>
      <c r="DF86" s="239"/>
      <c r="DI86" s="240"/>
    </row>
    <row r="87" spans="1:113" s="237" customFormat="1" ht="27.75" customHeight="1" hidden="1">
      <c r="A87" s="235"/>
      <c r="B87" s="236"/>
      <c r="C87" s="235" t="s">
        <v>375</v>
      </c>
      <c r="D87" s="235"/>
      <c r="E87" s="235"/>
      <c r="AL87" s="238"/>
      <c r="AM87" s="238"/>
      <c r="AN87" s="238"/>
      <c r="AO87" s="238"/>
      <c r="AP87" s="238"/>
      <c r="AQ87" s="238"/>
      <c r="AR87" s="238"/>
      <c r="AS87" s="238"/>
      <c r="AT87" s="238"/>
      <c r="AU87" s="238"/>
      <c r="AV87" s="238"/>
      <c r="AW87" s="238"/>
      <c r="AX87" s="238"/>
      <c r="AY87" s="238"/>
      <c r="AZ87" s="238"/>
      <c r="BA87" s="238"/>
      <c r="BB87" s="238"/>
      <c r="DF87" s="239"/>
      <c r="DI87" s="240"/>
    </row>
    <row r="88" spans="1:113" s="237" customFormat="1" ht="27.75" customHeight="1" hidden="1">
      <c r="A88" s="235"/>
      <c r="B88" s="236"/>
      <c r="C88" s="235"/>
      <c r="D88" s="235"/>
      <c r="E88" s="235"/>
      <c r="AL88" s="238"/>
      <c r="AM88" s="238"/>
      <c r="AN88" s="238"/>
      <c r="AO88" s="238"/>
      <c r="AP88" s="238"/>
      <c r="AQ88" s="238"/>
      <c r="AR88" s="238"/>
      <c r="AS88" s="238"/>
      <c r="AT88" s="238"/>
      <c r="AU88" s="238"/>
      <c r="AV88" s="238"/>
      <c r="AW88" s="238"/>
      <c r="AX88" s="238"/>
      <c r="AY88" s="238"/>
      <c r="AZ88" s="238"/>
      <c r="BA88" s="238"/>
      <c r="BB88" s="238"/>
      <c r="DF88" s="239"/>
      <c r="DI88" s="240"/>
    </row>
    <row r="89" spans="1:113" s="237" customFormat="1" ht="27.75" customHeight="1" hidden="1">
      <c r="A89" s="235"/>
      <c r="B89" s="236"/>
      <c r="C89" s="235"/>
      <c r="D89" s="235"/>
      <c r="E89" s="235"/>
      <c r="AL89" s="238"/>
      <c r="AM89" s="238"/>
      <c r="AN89" s="238"/>
      <c r="AO89" s="238"/>
      <c r="AP89" s="238"/>
      <c r="AQ89" s="238"/>
      <c r="AR89" s="238"/>
      <c r="AS89" s="238"/>
      <c r="AT89" s="238"/>
      <c r="AU89" s="238"/>
      <c r="AV89" s="238"/>
      <c r="AW89" s="238"/>
      <c r="AX89" s="238"/>
      <c r="AY89" s="238"/>
      <c r="AZ89" s="238"/>
      <c r="BA89" s="238"/>
      <c r="BB89" s="238"/>
      <c r="DF89" s="239"/>
      <c r="DI89" s="240"/>
    </row>
    <row r="90" spans="1:113" s="237" customFormat="1" ht="27.75" customHeight="1" hidden="1">
      <c r="A90" s="235"/>
      <c r="B90" s="236">
        <v>1</v>
      </c>
      <c r="C90" s="235" t="str">
        <f>VLOOKUP(B90,B91:C93,2,0)</f>
        <v>Yes</v>
      </c>
      <c r="D90" s="235"/>
      <c r="E90" s="235"/>
      <c r="AL90" s="238"/>
      <c r="AM90" s="238"/>
      <c r="AN90" s="238"/>
      <c r="AO90" s="238"/>
      <c r="AP90" s="238"/>
      <c r="AQ90" s="238"/>
      <c r="AR90" s="238"/>
      <c r="AS90" s="238"/>
      <c r="AT90" s="238"/>
      <c r="AU90" s="238"/>
      <c r="AV90" s="238"/>
      <c r="AW90" s="238"/>
      <c r="AX90" s="238"/>
      <c r="AY90" s="238"/>
      <c r="AZ90" s="238"/>
      <c r="BA90" s="238"/>
      <c r="BB90" s="238"/>
      <c r="DF90" s="239"/>
      <c r="DI90" s="240"/>
    </row>
    <row r="91" spans="1:113" s="237" customFormat="1" ht="27.75" customHeight="1" hidden="1">
      <c r="A91" s="235"/>
      <c r="B91" s="236">
        <v>1</v>
      </c>
      <c r="C91" s="235" t="s">
        <v>391</v>
      </c>
      <c r="D91" s="235"/>
      <c r="E91" s="235"/>
      <c r="AL91" s="238"/>
      <c r="AM91" s="238"/>
      <c r="AN91" s="238"/>
      <c r="AO91" s="238"/>
      <c r="AP91" s="238"/>
      <c r="AQ91" s="238"/>
      <c r="AR91" s="238"/>
      <c r="AS91" s="238"/>
      <c r="AT91" s="238"/>
      <c r="AU91" s="238"/>
      <c r="AV91" s="238"/>
      <c r="AW91" s="238"/>
      <c r="AX91" s="238"/>
      <c r="AY91" s="238"/>
      <c r="AZ91" s="238"/>
      <c r="BA91" s="238"/>
      <c r="BB91" s="238"/>
      <c r="DF91" s="239"/>
      <c r="DI91" s="240"/>
    </row>
    <row r="92" spans="1:113" s="237" customFormat="1" ht="27.75" customHeight="1" hidden="1">
      <c r="A92" s="235"/>
      <c r="B92" s="236">
        <v>2</v>
      </c>
      <c r="C92" s="235" t="s">
        <v>392</v>
      </c>
      <c r="D92" s="235"/>
      <c r="E92" s="235"/>
      <c r="AL92" s="238"/>
      <c r="AM92" s="238"/>
      <c r="AN92" s="238"/>
      <c r="AO92" s="238"/>
      <c r="AP92" s="238"/>
      <c r="AQ92" s="238"/>
      <c r="AR92" s="238"/>
      <c r="AS92" s="238"/>
      <c r="AT92" s="238"/>
      <c r="AU92" s="238"/>
      <c r="AV92" s="238"/>
      <c r="AW92" s="238"/>
      <c r="AX92" s="238"/>
      <c r="AY92" s="238"/>
      <c r="AZ92" s="238"/>
      <c r="BA92" s="238"/>
      <c r="BB92" s="238"/>
      <c r="DF92" s="239"/>
      <c r="DI92" s="240"/>
    </row>
    <row r="93" spans="1:113" s="237" customFormat="1" ht="27.75" customHeight="1" hidden="1">
      <c r="A93" s="235"/>
      <c r="B93" s="236">
        <v>3</v>
      </c>
      <c r="C93" s="235" t="s">
        <v>393</v>
      </c>
      <c r="D93" s="235"/>
      <c r="E93" s="235"/>
      <c r="AL93" s="238"/>
      <c r="AM93" s="238"/>
      <c r="AN93" s="238"/>
      <c r="AO93" s="238"/>
      <c r="AP93" s="238"/>
      <c r="AQ93" s="238"/>
      <c r="AR93" s="238"/>
      <c r="AS93" s="238"/>
      <c r="AT93" s="238"/>
      <c r="AU93" s="238"/>
      <c r="AV93" s="238"/>
      <c r="AW93" s="238"/>
      <c r="AX93" s="238"/>
      <c r="AY93" s="238"/>
      <c r="AZ93" s="238"/>
      <c r="BA93" s="238"/>
      <c r="BB93" s="238"/>
      <c r="DF93" s="239"/>
      <c r="DI93" s="240"/>
    </row>
    <row r="94" spans="1:113" s="237" customFormat="1" ht="27.75" customHeight="1" hidden="1">
      <c r="A94" s="235"/>
      <c r="B94" s="236"/>
      <c r="C94" s="235"/>
      <c r="D94" s="235"/>
      <c r="E94" s="235"/>
      <c r="AL94" s="238"/>
      <c r="AM94" s="238"/>
      <c r="AN94" s="238"/>
      <c r="AO94" s="238"/>
      <c r="AP94" s="238"/>
      <c r="AQ94" s="238"/>
      <c r="AR94" s="238"/>
      <c r="AS94" s="238"/>
      <c r="AT94" s="238"/>
      <c r="AU94" s="238"/>
      <c r="AV94" s="238"/>
      <c r="AW94" s="238"/>
      <c r="AX94" s="238"/>
      <c r="AY94" s="238"/>
      <c r="AZ94" s="238"/>
      <c r="BA94" s="238"/>
      <c r="BB94" s="238"/>
      <c r="DF94" s="239"/>
      <c r="DI94" s="240"/>
    </row>
    <row r="95" spans="1:113" s="237" customFormat="1" ht="27.75" customHeight="1" hidden="1">
      <c r="A95" s="235"/>
      <c r="B95" s="236"/>
      <c r="C95" s="235"/>
      <c r="D95" s="235"/>
      <c r="E95" s="235"/>
      <c r="AL95" s="238"/>
      <c r="AM95" s="238"/>
      <c r="AN95" s="238"/>
      <c r="AO95" s="238"/>
      <c r="AP95" s="238"/>
      <c r="AQ95" s="238"/>
      <c r="AR95" s="238"/>
      <c r="AS95" s="238"/>
      <c r="AT95" s="238"/>
      <c r="AU95" s="238"/>
      <c r="AV95" s="238"/>
      <c r="AW95" s="238"/>
      <c r="AX95" s="238"/>
      <c r="AY95" s="238"/>
      <c r="AZ95" s="238"/>
      <c r="BA95" s="238"/>
      <c r="BB95" s="238"/>
      <c r="DF95" s="239"/>
      <c r="DI95" s="240"/>
    </row>
    <row r="96" spans="1:113" s="237" customFormat="1" ht="27.75" customHeight="1" hidden="1">
      <c r="A96" s="235"/>
      <c r="B96" s="236"/>
      <c r="C96" s="235"/>
      <c r="D96" s="235"/>
      <c r="E96" s="235"/>
      <c r="AL96" s="238"/>
      <c r="AM96" s="238"/>
      <c r="AN96" s="238"/>
      <c r="AO96" s="238"/>
      <c r="AP96" s="238"/>
      <c r="AQ96" s="238"/>
      <c r="AR96" s="238"/>
      <c r="AS96" s="238"/>
      <c r="AT96" s="238"/>
      <c r="AU96" s="238"/>
      <c r="AV96" s="238"/>
      <c r="AW96" s="238"/>
      <c r="AX96" s="238"/>
      <c r="AY96" s="238"/>
      <c r="AZ96" s="238"/>
      <c r="BA96" s="238"/>
      <c r="BB96" s="238"/>
      <c r="DF96" s="239"/>
      <c r="DI96" s="240"/>
    </row>
    <row r="97" spans="1:113" s="237" customFormat="1" ht="27.75" customHeight="1" hidden="1">
      <c r="A97" s="235"/>
      <c r="B97" s="236"/>
      <c r="C97" s="235"/>
      <c r="D97" s="235"/>
      <c r="E97" s="235"/>
      <c r="AL97" s="238"/>
      <c r="AM97" s="238"/>
      <c r="AN97" s="238"/>
      <c r="AO97" s="238"/>
      <c r="AP97" s="238"/>
      <c r="AQ97" s="238"/>
      <c r="AR97" s="238"/>
      <c r="AS97" s="238"/>
      <c r="AT97" s="238"/>
      <c r="AU97" s="238"/>
      <c r="AV97" s="238"/>
      <c r="AW97" s="238"/>
      <c r="AX97" s="238"/>
      <c r="AY97" s="238"/>
      <c r="AZ97" s="238"/>
      <c r="BA97" s="238"/>
      <c r="BB97" s="238"/>
      <c r="DF97" s="239"/>
      <c r="DI97" s="240"/>
    </row>
    <row r="98" spans="1:113" s="237" customFormat="1" ht="27.75" customHeight="1" hidden="1">
      <c r="A98" s="235"/>
      <c r="B98" s="236"/>
      <c r="C98" s="235"/>
      <c r="D98" s="235"/>
      <c r="E98" s="235"/>
      <c r="AL98" s="238"/>
      <c r="AM98" s="238"/>
      <c r="AN98" s="238"/>
      <c r="AO98" s="238"/>
      <c r="AP98" s="238"/>
      <c r="AQ98" s="238"/>
      <c r="AR98" s="238"/>
      <c r="AS98" s="238"/>
      <c r="AT98" s="238"/>
      <c r="AU98" s="238"/>
      <c r="AV98" s="238"/>
      <c r="AW98" s="238"/>
      <c r="AX98" s="238"/>
      <c r="AY98" s="238"/>
      <c r="AZ98" s="238"/>
      <c r="BA98" s="238"/>
      <c r="BB98" s="238"/>
      <c r="DF98" s="239"/>
      <c r="DI98" s="240"/>
    </row>
    <row r="99" spans="1:113" s="237" customFormat="1" ht="27.75" customHeight="1" hidden="1">
      <c r="A99" s="235"/>
      <c r="B99" s="236"/>
      <c r="C99" s="235"/>
      <c r="D99" s="235"/>
      <c r="E99" s="235"/>
      <c r="AL99" s="238"/>
      <c r="AM99" s="238"/>
      <c r="AN99" s="238"/>
      <c r="AO99" s="238"/>
      <c r="AP99" s="238"/>
      <c r="AQ99" s="238"/>
      <c r="AR99" s="238"/>
      <c r="AS99" s="238"/>
      <c r="AT99" s="238"/>
      <c r="AU99" s="238"/>
      <c r="AV99" s="238"/>
      <c r="AW99" s="238"/>
      <c r="AX99" s="238"/>
      <c r="AY99" s="238"/>
      <c r="AZ99" s="238"/>
      <c r="BA99" s="238"/>
      <c r="BB99" s="238"/>
      <c r="DF99" s="239"/>
      <c r="DI99" s="240"/>
    </row>
    <row r="100" spans="1:113" s="237" customFormat="1" ht="27.75" customHeight="1" hidden="1">
      <c r="A100" s="235"/>
      <c r="B100" s="236"/>
      <c r="C100" s="235"/>
      <c r="D100" s="235"/>
      <c r="E100" s="235"/>
      <c r="AL100" s="238"/>
      <c r="AM100" s="238"/>
      <c r="AN100" s="238"/>
      <c r="AO100" s="238"/>
      <c r="AP100" s="238"/>
      <c r="AQ100" s="238"/>
      <c r="AR100" s="238"/>
      <c r="AS100" s="238"/>
      <c r="AT100" s="238"/>
      <c r="AU100" s="238"/>
      <c r="AV100" s="238"/>
      <c r="AW100" s="238"/>
      <c r="AX100" s="238"/>
      <c r="AY100" s="238"/>
      <c r="AZ100" s="238"/>
      <c r="BA100" s="238"/>
      <c r="BB100" s="238"/>
      <c r="DF100" s="239"/>
      <c r="DI100" s="240"/>
    </row>
    <row r="101" spans="1:113" s="237" customFormat="1" ht="27.75" customHeight="1" hidden="1">
      <c r="A101" s="235"/>
      <c r="B101" s="236"/>
      <c r="C101" s="235"/>
      <c r="D101" s="235"/>
      <c r="E101" s="235"/>
      <c r="AL101" s="238"/>
      <c r="AM101" s="238"/>
      <c r="AN101" s="238"/>
      <c r="AO101" s="238"/>
      <c r="AP101" s="238"/>
      <c r="AQ101" s="238"/>
      <c r="AR101" s="238"/>
      <c r="AS101" s="238"/>
      <c r="AT101" s="238"/>
      <c r="AU101" s="238"/>
      <c r="AV101" s="238"/>
      <c r="AW101" s="238"/>
      <c r="AX101" s="238"/>
      <c r="AY101" s="238"/>
      <c r="AZ101" s="238"/>
      <c r="BA101" s="238"/>
      <c r="BB101" s="238"/>
      <c r="DF101" s="239"/>
      <c r="DI101" s="240"/>
    </row>
    <row r="102" spans="1:113" s="237" customFormat="1" ht="27.75" customHeight="1" hidden="1">
      <c r="A102" s="235"/>
      <c r="B102" s="236"/>
      <c r="C102" s="235"/>
      <c r="D102" s="235"/>
      <c r="E102" s="235"/>
      <c r="AL102" s="238"/>
      <c r="AM102" s="238"/>
      <c r="AN102" s="238"/>
      <c r="AO102" s="238"/>
      <c r="AP102" s="238"/>
      <c r="AQ102" s="238"/>
      <c r="AR102" s="238"/>
      <c r="AS102" s="238"/>
      <c r="AT102" s="238"/>
      <c r="AU102" s="238"/>
      <c r="AV102" s="238"/>
      <c r="AW102" s="238"/>
      <c r="AX102" s="238"/>
      <c r="AY102" s="238"/>
      <c r="AZ102" s="238"/>
      <c r="BA102" s="238"/>
      <c r="BB102" s="238"/>
      <c r="DF102" s="239"/>
      <c r="DI102" s="240"/>
    </row>
    <row r="103" spans="1:113" s="237" customFormat="1" ht="27.75" customHeight="1" hidden="1">
      <c r="A103" s="235"/>
      <c r="B103" s="236"/>
      <c r="C103" s="235"/>
      <c r="D103" s="235"/>
      <c r="E103" s="235"/>
      <c r="AL103" s="238"/>
      <c r="AM103" s="238"/>
      <c r="AN103" s="238"/>
      <c r="AO103" s="238"/>
      <c r="AP103" s="238"/>
      <c r="AQ103" s="238"/>
      <c r="AR103" s="238"/>
      <c r="AS103" s="238"/>
      <c r="AT103" s="238"/>
      <c r="AU103" s="238"/>
      <c r="AV103" s="238"/>
      <c r="AW103" s="238"/>
      <c r="AX103" s="238"/>
      <c r="AY103" s="238"/>
      <c r="AZ103" s="238"/>
      <c r="BA103" s="238"/>
      <c r="BB103" s="238"/>
      <c r="DF103" s="239"/>
      <c r="DI103" s="240"/>
    </row>
    <row r="104" spans="1:113" s="237" customFormat="1" ht="27.75" customHeight="1" hidden="1">
      <c r="A104" s="235"/>
      <c r="B104" s="236"/>
      <c r="C104" s="235"/>
      <c r="D104" s="235"/>
      <c r="E104" s="235"/>
      <c r="AL104" s="238"/>
      <c r="AM104" s="238"/>
      <c r="AN104" s="238"/>
      <c r="AO104" s="238"/>
      <c r="AP104" s="238"/>
      <c r="AQ104" s="238"/>
      <c r="AR104" s="238"/>
      <c r="AS104" s="238"/>
      <c r="AT104" s="238"/>
      <c r="AU104" s="238"/>
      <c r="AV104" s="238"/>
      <c r="AW104" s="238"/>
      <c r="AX104" s="238"/>
      <c r="AY104" s="238"/>
      <c r="AZ104" s="238"/>
      <c r="BA104" s="238"/>
      <c r="BB104" s="238"/>
      <c r="DF104" s="239"/>
      <c r="DI104" s="240"/>
    </row>
    <row r="105" spans="1:113" s="237" customFormat="1" ht="27.75" customHeight="1" hidden="1">
      <c r="A105" s="235"/>
      <c r="B105" s="236"/>
      <c r="C105" s="235"/>
      <c r="D105" s="235"/>
      <c r="E105" s="235"/>
      <c r="AL105" s="238"/>
      <c r="AM105" s="238"/>
      <c r="AN105" s="238"/>
      <c r="AO105" s="238"/>
      <c r="AP105" s="238"/>
      <c r="AQ105" s="238"/>
      <c r="AR105" s="238"/>
      <c r="AS105" s="238"/>
      <c r="AT105" s="238"/>
      <c r="AU105" s="238"/>
      <c r="AV105" s="238"/>
      <c r="AW105" s="238"/>
      <c r="AX105" s="238"/>
      <c r="AY105" s="238"/>
      <c r="AZ105" s="238"/>
      <c r="BA105" s="238"/>
      <c r="BB105" s="238"/>
      <c r="DF105" s="239"/>
      <c r="DI105" s="240"/>
    </row>
    <row r="106" spans="1:113" s="237" customFormat="1" ht="27.75" customHeight="1" hidden="1">
      <c r="A106" s="235"/>
      <c r="B106" s="236"/>
      <c r="C106" s="235"/>
      <c r="D106" s="235"/>
      <c r="E106" s="235"/>
      <c r="AL106" s="238"/>
      <c r="AM106" s="238"/>
      <c r="AN106" s="238"/>
      <c r="AO106" s="238"/>
      <c r="AP106" s="238"/>
      <c r="AQ106" s="238"/>
      <c r="AR106" s="238"/>
      <c r="AS106" s="238"/>
      <c r="AT106" s="238"/>
      <c r="AU106" s="238"/>
      <c r="AV106" s="238"/>
      <c r="AW106" s="238"/>
      <c r="AX106" s="238"/>
      <c r="AY106" s="238"/>
      <c r="AZ106" s="238"/>
      <c r="BA106" s="238"/>
      <c r="BB106" s="238"/>
      <c r="DF106" s="239"/>
      <c r="DI106" s="240"/>
    </row>
    <row r="107" spans="1:113" s="237" customFormat="1" ht="27.75" customHeight="1" hidden="1">
      <c r="A107" s="235"/>
      <c r="B107" s="236"/>
      <c r="C107" s="235"/>
      <c r="D107" s="235"/>
      <c r="E107" s="235"/>
      <c r="AL107" s="238"/>
      <c r="AM107" s="238"/>
      <c r="AN107" s="238"/>
      <c r="AO107" s="238"/>
      <c r="AP107" s="238"/>
      <c r="AQ107" s="238"/>
      <c r="AR107" s="238"/>
      <c r="AS107" s="238"/>
      <c r="AT107" s="238"/>
      <c r="AU107" s="238"/>
      <c r="AV107" s="238"/>
      <c r="AW107" s="238"/>
      <c r="AX107" s="238"/>
      <c r="AY107" s="238"/>
      <c r="AZ107" s="238"/>
      <c r="BA107" s="238"/>
      <c r="BB107" s="238"/>
      <c r="DF107" s="239"/>
      <c r="DI107" s="240"/>
    </row>
    <row r="108" spans="1:113" s="237" customFormat="1" ht="27.75" customHeight="1" hidden="1">
      <c r="A108" s="235"/>
      <c r="B108" s="236"/>
      <c r="C108" s="235"/>
      <c r="D108" s="235"/>
      <c r="E108" s="235"/>
      <c r="AL108" s="238"/>
      <c r="AM108" s="238"/>
      <c r="AN108" s="238"/>
      <c r="AO108" s="238"/>
      <c r="AP108" s="238"/>
      <c r="AQ108" s="238"/>
      <c r="AR108" s="238"/>
      <c r="AS108" s="238"/>
      <c r="AT108" s="238"/>
      <c r="AU108" s="238"/>
      <c r="AV108" s="238"/>
      <c r="AW108" s="238"/>
      <c r="AX108" s="238"/>
      <c r="AY108" s="238"/>
      <c r="AZ108" s="238"/>
      <c r="BA108" s="238"/>
      <c r="BB108" s="238"/>
      <c r="DF108" s="239"/>
      <c r="DI108" s="240"/>
    </row>
    <row r="109" spans="1:113" s="237" customFormat="1" ht="27.75" customHeight="1" hidden="1">
      <c r="A109" s="235"/>
      <c r="B109" s="236"/>
      <c r="C109" s="235"/>
      <c r="D109" s="235"/>
      <c r="E109" s="235"/>
      <c r="AL109" s="238"/>
      <c r="AM109" s="238"/>
      <c r="AN109" s="238"/>
      <c r="AO109" s="238"/>
      <c r="AP109" s="238"/>
      <c r="AQ109" s="238"/>
      <c r="AR109" s="238"/>
      <c r="AS109" s="238"/>
      <c r="AT109" s="238"/>
      <c r="AU109" s="238"/>
      <c r="AV109" s="238"/>
      <c r="AW109" s="238"/>
      <c r="AX109" s="238"/>
      <c r="AY109" s="238"/>
      <c r="AZ109" s="238"/>
      <c r="BA109" s="238"/>
      <c r="BB109" s="238"/>
      <c r="DF109" s="239"/>
      <c r="DI109" s="240"/>
    </row>
    <row r="110" spans="1:113" s="237" customFormat="1" ht="27.75" customHeight="1" hidden="1">
      <c r="A110" s="235"/>
      <c r="B110" s="236"/>
      <c r="C110" s="235"/>
      <c r="D110" s="235"/>
      <c r="E110" s="235"/>
      <c r="AL110" s="238"/>
      <c r="AM110" s="238"/>
      <c r="AN110" s="238"/>
      <c r="AO110" s="238"/>
      <c r="AP110" s="238"/>
      <c r="AQ110" s="238"/>
      <c r="AR110" s="238"/>
      <c r="AS110" s="238"/>
      <c r="AT110" s="238"/>
      <c r="AU110" s="238"/>
      <c r="AV110" s="238"/>
      <c r="AW110" s="238"/>
      <c r="AX110" s="238"/>
      <c r="AY110" s="238"/>
      <c r="AZ110" s="238"/>
      <c r="BA110" s="238"/>
      <c r="BB110" s="238"/>
      <c r="DF110" s="239"/>
      <c r="DI110" s="240"/>
    </row>
    <row r="111" spans="1:113" s="237" customFormat="1" ht="27.75" customHeight="1" hidden="1">
      <c r="A111" s="235"/>
      <c r="B111" s="236"/>
      <c r="C111" s="235"/>
      <c r="D111" s="235"/>
      <c r="E111" s="235"/>
      <c r="AL111" s="238"/>
      <c r="AM111" s="238"/>
      <c r="AN111" s="238"/>
      <c r="AO111" s="238"/>
      <c r="AP111" s="238"/>
      <c r="AQ111" s="238"/>
      <c r="AR111" s="238"/>
      <c r="AS111" s="238"/>
      <c r="AT111" s="238"/>
      <c r="AU111" s="238"/>
      <c r="AV111" s="238"/>
      <c r="AW111" s="238"/>
      <c r="AX111" s="238"/>
      <c r="AY111" s="238"/>
      <c r="AZ111" s="238"/>
      <c r="BA111" s="238"/>
      <c r="BB111" s="238"/>
      <c r="DF111" s="239"/>
      <c r="DI111" s="240"/>
    </row>
    <row r="112" spans="1:113" s="237" customFormat="1" ht="27.75" customHeight="1" hidden="1">
      <c r="A112" s="235"/>
      <c r="B112" s="236"/>
      <c r="C112" s="235"/>
      <c r="D112" s="235"/>
      <c r="E112" s="235"/>
      <c r="AL112" s="238"/>
      <c r="AM112" s="238"/>
      <c r="AN112" s="238"/>
      <c r="AO112" s="238"/>
      <c r="AP112" s="238"/>
      <c r="AQ112" s="238"/>
      <c r="AR112" s="238"/>
      <c r="AS112" s="238"/>
      <c r="AT112" s="238"/>
      <c r="AU112" s="238"/>
      <c r="AV112" s="238"/>
      <c r="AW112" s="238"/>
      <c r="AX112" s="238"/>
      <c r="AY112" s="238"/>
      <c r="AZ112" s="238"/>
      <c r="BA112" s="238"/>
      <c r="BB112" s="238"/>
      <c r="DF112" s="239"/>
      <c r="DI112" s="240"/>
    </row>
    <row r="113" spans="1:113" s="237" customFormat="1" ht="27.75" customHeight="1" hidden="1">
      <c r="A113" s="235"/>
      <c r="B113" s="236"/>
      <c r="C113" s="235"/>
      <c r="D113" s="235"/>
      <c r="E113" s="235"/>
      <c r="AL113" s="238"/>
      <c r="AM113" s="238"/>
      <c r="AN113" s="238"/>
      <c r="AO113" s="238"/>
      <c r="AP113" s="238"/>
      <c r="AQ113" s="238"/>
      <c r="AR113" s="238"/>
      <c r="AS113" s="238"/>
      <c r="AT113" s="238"/>
      <c r="AU113" s="238"/>
      <c r="AV113" s="238"/>
      <c r="AW113" s="238"/>
      <c r="AX113" s="238"/>
      <c r="AY113" s="238"/>
      <c r="AZ113" s="238"/>
      <c r="BA113" s="238"/>
      <c r="BB113" s="238"/>
      <c r="DF113" s="239"/>
      <c r="DI113" s="240"/>
    </row>
    <row r="114" spans="1:113" s="237" customFormat="1" ht="27.75" customHeight="1" hidden="1">
      <c r="A114" s="235"/>
      <c r="B114" s="236"/>
      <c r="C114" s="235"/>
      <c r="D114" s="235"/>
      <c r="E114" s="235"/>
      <c r="AL114" s="238"/>
      <c r="AM114" s="238"/>
      <c r="AN114" s="238"/>
      <c r="AO114" s="238"/>
      <c r="AP114" s="238"/>
      <c r="AQ114" s="238"/>
      <c r="AR114" s="238"/>
      <c r="AS114" s="238"/>
      <c r="AT114" s="238"/>
      <c r="AU114" s="238"/>
      <c r="AV114" s="238"/>
      <c r="AW114" s="238"/>
      <c r="AX114" s="238"/>
      <c r="AY114" s="238"/>
      <c r="AZ114" s="238"/>
      <c r="BA114" s="238"/>
      <c r="BB114" s="238"/>
      <c r="DF114" s="239"/>
      <c r="DI114" s="240"/>
    </row>
    <row r="115" spans="1:113" s="237" customFormat="1" ht="27.75" customHeight="1" hidden="1">
      <c r="A115" s="235"/>
      <c r="B115" s="236"/>
      <c r="C115" s="235"/>
      <c r="D115" s="235"/>
      <c r="E115" s="235"/>
      <c r="AL115" s="238"/>
      <c r="AM115" s="238"/>
      <c r="AN115" s="238"/>
      <c r="AO115" s="238"/>
      <c r="AP115" s="238"/>
      <c r="AQ115" s="238"/>
      <c r="AR115" s="238"/>
      <c r="AS115" s="238"/>
      <c r="AT115" s="238"/>
      <c r="AU115" s="238"/>
      <c r="AV115" s="238"/>
      <c r="AW115" s="238"/>
      <c r="AX115" s="238"/>
      <c r="AY115" s="238"/>
      <c r="AZ115" s="238"/>
      <c r="BA115" s="238"/>
      <c r="BB115" s="238"/>
      <c r="DF115" s="239"/>
      <c r="DI115" s="240"/>
    </row>
    <row r="116" spans="1:113" s="237" customFormat="1" ht="27.75" customHeight="1" hidden="1">
      <c r="A116" s="235"/>
      <c r="B116" s="236"/>
      <c r="C116" s="235"/>
      <c r="D116" s="235"/>
      <c r="E116" s="235"/>
      <c r="AL116" s="238"/>
      <c r="AM116" s="238"/>
      <c r="AN116" s="238"/>
      <c r="AO116" s="238"/>
      <c r="AP116" s="238"/>
      <c r="AQ116" s="238"/>
      <c r="AR116" s="238"/>
      <c r="AS116" s="238"/>
      <c r="AT116" s="238"/>
      <c r="AU116" s="238"/>
      <c r="AV116" s="238"/>
      <c r="AW116" s="238"/>
      <c r="AX116" s="238"/>
      <c r="AY116" s="238"/>
      <c r="AZ116" s="238"/>
      <c r="BA116" s="238"/>
      <c r="BB116" s="238"/>
      <c r="DF116" s="239"/>
      <c r="DI116" s="240"/>
    </row>
    <row r="117" spans="1:113" s="237" customFormat="1" ht="27.75" customHeight="1" hidden="1">
      <c r="A117" s="235"/>
      <c r="B117" s="236"/>
      <c r="C117" s="235"/>
      <c r="D117" s="235"/>
      <c r="E117" s="235"/>
      <c r="AL117" s="238"/>
      <c r="AM117" s="238"/>
      <c r="AN117" s="238"/>
      <c r="AO117" s="238"/>
      <c r="AP117" s="238"/>
      <c r="AQ117" s="238"/>
      <c r="AR117" s="238"/>
      <c r="AS117" s="238"/>
      <c r="AT117" s="238"/>
      <c r="AU117" s="238"/>
      <c r="AV117" s="238"/>
      <c r="AW117" s="238"/>
      <c r="AX117" s="238"/>
      <c r="AY117" s="238"/>
      <c r="AZ117" s="238"/>
      <c r="BA117" s="238"/>
      <c r="BB117" s="238"/>
      <c r="DF117" s="239"/>
      <c r="DI117" s="240"/>
    </row>
    <row r="118" spans="1:113" s="237" customFormat="1" ht="27.75" customHeight="1" hidden="1">
      <c r="A118" s="235"/>
      <c r="B118" s="236"/>
      <c r="C118" s="235"/>
      <c r="D118" s="235"/>
      <c r="E118" s="235"/>
      <c r="AL118" s="238"/>
      <c r="AM118" s="238"/>
      <c r="AN118" s="238"/>
      <c r="AO118" s="238"/>
      <c r="AP118" s="238"/>
      <c r="AQ118" s="238"/>
      <c r="AR118" s="238"/>
      <c r="AS118" s="238"/>
      <c r="AT118" s="238"/>
      <c r="AU118" s="238"/>
      <c r="AV118" s="238"/>
      <c r="AW118" s="238"/>
      <c r="AX118" s="238"/>
      <c r="AY118" s="238"/>
      <c r="AZ118" s="238"/>
      <c r="BA118" s="238"/>
      <c r="BB118" s="238"/>
      <c r="DF118" s="239"/>
      <c r="DI118" s="240"/>
    </row>
    <row r="119" spans="1:113" s="237" customFormat="1" ht="27.75" customHeight="1" hidden="1">
      <c r="A119" s="235"/>
      <c r="B119" s="236"/>
      <c r="C119" s="235"/>
      <c r="D119" s="235"/>
      <c r="E119" s="235"/>
      <c r="AL119" s="238"/>
      <c r="AM119" s="238"/>
      <c r="AN119" s="238"/>
      <c r="AO119" s="238"/>
      <c r="AP119" s="238"/>
      <c r="AQ119" s="238"/>
      <c r="AR119" s="238"/>
      <c r="AS119" s="238"/>
      <c r="AT119" s="238"/>
      <c r="AU119" s="238"/>
      <c r="AV119" s="238"/>
      <c r="AW119" s="238"/>
      <c r="AX119" s="238"/>
      <c r="AY119" s="238"/>
      <c r="AZ119" s="238"/>
      <c r="BA119" s="238"/>
      <c r="BB119" s="238"/>
      <c r="DF119" s="239"/>
      <c r="DI119" s="240"/>
    </row>
    <row r="120" spans="1:113" s="237" customFormat="1" ht="27.75" customHeight="1" hidden="1">
      <c r="A120" s="235"/>
      <c r="B120" s="236"/>
      <c r="C120" s="235"/>
      <c r="D120" s="235"/>
      <c r="E120" s="235"/>
      <c r="AL120" s="238"/>
      <c r="AM120" s="238"/>
      <c r="AN120" s="238"/>
      <c r="AO120" s="238"/>
      <c r="AP120" s="238"/>
      <c r="AQ120" s="238"/>
      <c r="AR120" s="238"/>
      <c r="AS120" s="238"/>
      <c r="AT120" s="238"/>
      <c r="AU120" s="238"/>
      <c r="AV120" s="238"/>
      <c r="AW120" s="238"/>
      <c r="AX120" s="238"/>
      <c r="AY120" s="238"/>
      <c r="AZ120" s="238"/>
      <c r="BA120" s="238"/>
      <c r="BB120" s="238"/>
      <c r="DF120" s="239"/>
      <c r="DI120" s="240"/>
    </row>
    <row r="121" spans="1:113" s="179" customFormat="1" ht="19.5" customHeight="1" hidden="1">
      <c r="A121" s="175"/>
      <c r="B121" s="176"/>
      <c r="C121" s="177"/>
      <c r="D121" s="177"/>
      <c r="E121" s="177"/>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40"/>
      <c r="AE121" s="140"/>
      <c r="AF121" s="140"/>
      <c r="AG121" s="140"/>
      <c r="AH121" s="140"/>
      <c r="AI121" s="140"/>
      <c r="AJ121" s="140"/>
      <c r="AK121" s="140"/>
      <c r="AL121" s="178"/>
      <c r="AM121" s="178"/>
      <c r="AN121" s="178"/>
      <c r="AO121" s="178"/>
      <c r="AP121" s="178"/>
      <c r="AQ121" s="178"/>
      <c r="AR121" s="178"/>
      <c r="AS121" s="178"/>
      <c r="AT121" s="178"/>
      <c r="AU121" s="178"/>
      <c r="AV121" s="178"/>
      <c r="AW121" s="178"/>
      <c r="AX121" s="178"/>
      <c r="AY121" s="178"/>
      <c r="AZ121" s="178"/>
      <c r="BA121" s="178"/>
      <c r="BB121" s="178"/>
      <c r="DF121" s="180"/>
      <c r="DI121" s="181"/>
    </row>
    <row r="122" spans="1:113" s="179" customFormat="1" ht="19.5" customHeight="1" hidden="1">
      <c r="A122" s="175"/>
      <c r="B122" s="176"/>
      <c r="C122" s="177"/>
      <c r="D122" s="177"/>
      <c r="E122" s="177"/>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c r="AG122" s="140"/>
      <c r="AH122" s="140"/>
      <c r="AI122" s="140"/>
      <c r="AJ122" s="140"/>
      <c r="AK122" s="140"/>
      <c r="AL122" s="178"/>
      <c r="AM122" s="178"/>
      <c r="AN122" s="178"/>
      <c r="AO122" s="178"/>
      <c r="AP122" s="178"/>
      <c r="AQ122" s="178"/>
      <c r="AR122" s="178"/>
      <c r="AS122" s="178"/>
      <c r="AT122" s="178"/>
      <c r="AU122" s="178"/>
      <c r="AV122" s="178"/>
      <c r="AW122" s="178"/>
      <c r="AX122" s="178"/>
      <c r="AY122" s="178"/>
      <c r="AZ122" s="178"/>
      <c r="BA122" s="178"/>
      <c r="BB122" s="178"/>
      <c r="DF122" s="180"/>
      <c r="DI122" s="181"/>
    </row>
    <row r="123" spans="1:113" s="179" customFormat="1" ht="19.5" customHeight="1" hidden="1">
      <c r="A123" s="175"/>
      <c r="B123" s="176"/>
      <c r="C123" s="177"/>
      <c r="D123" s="177"/>
      <c r="E123" s="177"/>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K123" s="140"/>
      <c r="AL123" s="178"/>
      <c r="AM123" s="178"/>
      <c r="AN123" s="178"/>
      <c r="AO123" s="178"/>
      <c r="AP123" s="178"/>
      <c r="AQ123" s="178"/>
      <c r="AR123" s="178"/>
      <c r="AS123" s="178"/>
      <c r="AT123" s="178"/>
      <c r="AU123" s="178"/>
      <c r="AV123" s="178"/>
      <c r="AW123" s="178"/>
      <c r="AX123" s="178"/>
      <c r="AY123" s="178"/>
      <c r="AZ123" s="178"/>
      <c r="BA123" s="178"/>
      <c r="BB123" s="178"/>
      <c r="DF123" s="180"/>
      <c r="DI123" s="181"/>
    </row>
    <row r="124" spans="1:113" s="179" customFormat="1" ht="19.5" customHeight="1" hidden="1">
      <c r="A124" s="175"/>
      <c r="B124" s="176"/>
      <c r="C124" s="177"/>
      <c r="D124" s="177"/>
      <c r="E124" s="177"/>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c r="AG124" s="140"/>
      <c r="AH124" s="140"/>
      <c r="AI124" s="140"/>
      <c r="AJ124" s="140"/>
      <c r="AK124" s="140"/>
      <c r="AL124" s="178"/>
      <c r="AM124" s="178"/>
      <c r="AN124" s="178"/>
      <c r="AO124" s="178"/>
      <c r="AP124" s="178"/>
      <c r="AQ124" s="178"/>
      <c r="AR124" s="178"/>
      <c r="AS124" s="178"/>
      <c r="AT124" s="178"/>
      <c r="AU124" s="178"/>
      <c r="AV124" s="178"/>
      <c r="AW124" s="178"/>
      <c r="AX124" s="178"/>
      <c r="AY124" s="178"/>
      <c r="AZ124" s="178"/>
      <c r="BA124" s="178"/>
      <c r="BB124" s="178"/>
      <c r="DF124" s="180"/>
      <c r="DI124" s="181"/>
    </row>
    <row r="125" spans="1:113" s="179" customFormat="1" ht="19.5" customHeight="1" hidden="1">
      <c r="A125" s="175"/>
      <c r="B125" s="176"/>
      <c r="C125" s="177"/>
      <c r="D125" s="177"/>
      <c r="E125" s="177"/>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40"/>
      <c r="AE125" s="140"/>
      <c r="AF125" s="140"/>
      <c r="AG125" s="140"/>
      <c r="AH125" s="140"/>
      <c r="AI125" s="140"/>
      <c r="AJ125" s="140"/>
      <c r="AK125" s="140"/>
      <c r="AL125" s="178"/>
      <c r="AM125" s="178"/>
      <c r="AN125" s="178"/>
      <c r="AO125" s="178"/>
      <c r="AP125" s="178"/>
      <c r="AQ125" s="178"/>
      <c r="AR125" s="178"/>
      <c r="AS125" s="178"/>
      <c r="AT125" s="178"/>
      <c r="AU125" s="178"/>
      <c r="AV125" s="178"/>
      <c r="AW125" s="178"/>
      <c r="AX125" s="178"/>
      <c r="AY125" s="178"/>
      <c r="AZ125" s="178"/>
      <c r="BA125" s="178"/>
      <c r="BB125" s="178"/>
      <c r="DF125" s="180"/>
      <c r="DI125" s="181"/>
    </row>
    <row r="126" spans="1:113" s="179" customFormat="1" ht="19.5" customHeight="1" hidden="1" thickBot="1">
      <c r="A126" s="175"/>
      <c r="B126" s="176"/>
      <c r="C126" s="177"/>
      <c r="D126" s="177"/>
      <c r="E126" s="177"/>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40"/>
      <c r="AE126" s="140"/>
      <c r="AF126" s="140"/>
      <c r="AG126" s="140"/>
      <c r="AH126" s="140"/>
      <c r="AI126" s="140"/>
      <c r="AJ126" s="140"/>
      <c r="AK126" s="140"/>
      <c r="AL126" s="178"/>
      <c r="AM126" s="178"/>
      <c r="AN126" s="178"/>
      <c r="AO126" s="178"/>
      <c r="AP126" s="178"/>
      <c r="AQ126" s="178"/>
      <c r="AR126" s="178"/>
      <c r="AS126" s="178"/>
      <c r="AT126" s="178"/>
      <c r="AU126" s="178"/>
      <c r="AV126" s="178"/>
      <c r="AW126" s="178"/>
      <c r="AX126" s="178"/>
      <c r="AY126" s="178"/>
      <c r="AZ126" s="178"/>
      <c r="BA126" s="178"/>
      <c r="BB126" s="178"/>
      <c r="DF126" s="180"/>
      <c r="DI126" s="181"/>
    </row>
    <row r="127" spans="1:113" s="179" customFormat="1" ht="19.5" customHeight="1" hidden="1" thickBot="1">
      <c r="A127" s="175"/>
      <c r="B127" s="176"/>
      <c r="C127" s="182"/>
      <c r="D127" s="183"/>
      <c r="E127" s="177"/>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40"/>
      <c r="AE127" s="140"/>
      <c r="AF127" s="140"/>
      <c r="AG127" s="140"/>
      <c r="AH127" s="140"/>
      <c r="AI127" s="140"/>
      <c r="AJ127" s="140"/>
      <c r="AK127" s="140"/>
      <c r="AL127" s="178"/>
      <c r="AM127" s="178"/>
      <c r="AN127" s="178"/>
      <c r="AO127" s="178"/>
      <c r="AP127" s="178"/>
      <c r="AQ127" s="178"/>
      <c r="AR127" s="178"/>
      <c r="AS127" s="178"/>
      <c r="AT127" s="178"/>
      <c r="AU127" s="178"/>
      <c r="AV127" s="178"/>
      <c r="AW127" s="178"/>
      <c r="AX127" s="178"/>
      <c r="AY127" s="178"/>
      <c r="AZ127" s="178"/>
      <c r="BA127" s="178"/>
      <c r="BB127" s="178"/>
      <c r="DF127" s="180"/>
      <c r="DI127" s="181"/>
    </row>
    <row r="128" spans="1:113" s="179" customFormat="1" ht="19.5" customHeight="1" hidden="1">
      <c r="A128" s="175"/>
      <c r="B128" s="176"/>
      <c r="C128" s="177"/>
      <c r="D128" s="177"/>
      <c r="E128" s="177"/>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0"/>
      <c r="AL128" s="178"/>
      <c r="AM128" s="178"/>
      <c r="AN128" s="178"/>
      <c r="AO128" s="178"/>
      <c r="AP128" s="178"/>
      <c r="AQ128" s="178"/>
      <c r="AR128" s="178"/>
      <c r="AS128" s="178"/>
      <c r="AT128" s="178"/>
      <c r="AU128" s="178"/>
      <c r="AV128" s="178"/>
      <c r="AW128" s="178"/>
      <c r="AX128" s="178"/>
      <c r="AY128" s="178"/>
      <c r="AZ128" s="178"/>
      <c r="BA128" s="178"/>
      <c r="BB128" s="178"/>
      <c r="DF128" s="180"/>
      <c r="DI128" s="181"/>
    </row>
    <row r="129" spans="1:113" s="179" customFormat="1" ht="19.5" customHeight="1" hidden="1">
      <c r="A129" s="175"/>
      <c r="B129" s="176"/>
      <c r="C129" s="177"/>
      <c r="D129" s="177"/>
      <c r="E129" s="177"/>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40"/>
      <c r="AE129" s="140"/>
      <c r="AF129" s="140"/>
      <c r="AG129" s="140"/>
      <c r="AH129" s="140"/>
      <c r="AI129" s="140"/>
      <c r="AJ129" s="140"/>
      <c r="AK129" s="140"/>
      <c r="AL129" s="178"/>
      <c r="AM129" s="178"/>
      <c r="AN129" s="178"/>
      <c r="AO129" s="178"/>
      <c r="AP129" s="178"/>
      <c r="AQ129" s="178"/>
      <c r="AR129" s="178"/>
      <c r="AS129" s="178"/>
      <c r="AT129" s="178"/>
      <c r="AU129" s="178"/>
      <c r="AV129" s="178"/>
      <c r="AW129" s="178"/>
      <c r="AX129" s="178"/>
      <c r="AY129" s="178"/>
      <c r="AZ129" s="178"/>
      <c r="BA129" s="178"/>
      <c r="BB129" s="178"/>
      <c r="DF129" s="180"/>
      <c r="DI129" s="181"/>
    </row>
    <row r="130" spans="1:113" s="179" customFormat="1" ht="19.5" customHeight="1" hidden="1">
      <c r="A130" s="175"/>
      <c r="B130" s="176"/>
      <c r="C130" s="177"/>
      <c r="D130" s="177"/>
      <c r="E130" s="177"/>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40"/>
      <c r="AF130" s="140"/>
      <c r="AG130" s="140"/>
      <c r="AH130" s="140"/>
      <c r="AI130" s="140"/>
      <c r="AJ130" s="140"/>
      <c r="AK130" s="140"/>
      <c r="AL130" s="178"/>
      <c r="AM130" s="178"/>
      <c r="AN130" s="178"/>
      <c r="AO130" s="178"/>
      <c r="AP130" s="178"/>
      <c r="AQ130" s="178"/>
      <c r="AR130" s="178"/>
      <c r="AS130" s="178"/>
      <c r="AT130" s="178"/>
      <c r="AU130" s="178"/>
      <c r="AV130" s="178"/>
      <c r="AW130" s="178"/>
      <c r="AX130" s="178"/>
      <c r="AY130" s="178"/>
      <c r="AZ130" s="178"/>
      <c r="BA130" s="178"/>
      <c r="BB130" s="178"/>
      <c r="DF130" s="180"/>
      <c r="DI130" s="181"/>
    </row>
    <row r="131" spans="1:113" s="179" customFormat="1" ht="19.5" customHeight="1" hidden="1">
      <c r="A131" s="175"/>
      <c r="B131" s="176"/>
      <c r="C131" s="184"/>
      <c r="D131" s="177"/>
      <c r="E131" s="177"/>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K131" s="140"/>
      <c r="AL131" s="178"/>
      <c r="AM131" s="178"/>
      <c r="AN131" s="178"/>
      <c r="AO131" s="178"/>
      <c r="AP131" s="178"/>
      <c r="AQ131" s="178"/>
      <c r="AR131" s="178"/>
      <c r="AS131" s="178"/>
      <c r="AT131" s="178"/>
      <c r="AU131" s="178"/>
      <c r="AV131" s="178"/>
      <c r="AW131" s="178"/>
      <c r="AX131" s="178"/>
      <c r="AY131" s="178"/>
      <c r="AZ131" s="178"/>
      <c r="BA131" s="178"/>
      <c r="BB131" s="178"/>
      <c r="DF131" s="180"/>
      <c r="DI131" s="181"/>
    </row>
    <row r="132" spans="1:113" s="179" customFormat="1" ht="27" customHeight="1" hidden="1">
      <c r="A132" s="175"/>
      <c r="B132" s="176"/>
      <c r="C132" s="184"/>
      <c r="D132" s="177"/>
      <c r="E132" s="177"/>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K132" s="140"/>
      <c r="AL132" s="178"/>
      <c r="AM132" s="178"/>
      <c r="AN132" s="178"/>
      <c r="AO132" s="178"/>
      <c r="AP132" s="178"/>
      <c r="AQ132" s="178"/>
      <c r="AR132" s="178"/>
      <c r="AS132" s="178"/>
      <c r="AT132" s="178"/>
      <c r="AU132" s="178"/>
      <c r="AV132" s="178"/>
      <c r="AW132" s="178"/>
      <c r="AX132" s="178"/>
      <c r="AY132" s="178"/>
      <c r="AZ132" s="178"/>
      <c r="BA132" s="178"/>
      <c r="BB132" s="178"/>
      <c r="DF132" s="180"/>
      <c r="DI132" s="181"/>
    </row>
    <row r="133" spans="1:113" s="179" customFormat="1" ht="19.5" customHeight="1" hidden="1">
      <c r="A133" s="175"/>
      <c r="B133" s="176"/>
      <c r="C133" s="185"/>
      <c r="D133" s="185"/>
      <c r="E133" s="185"/>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c r="AG133" s="140"/>
      <c r="AH133" s="140"/>
      <c r="AI133" s="140"/>
      <c r="AJ133" s="140"/>
      <c r="AK133" s="140"/>
      <c r="AL133" s="178"/>
      <c r="AM133" s="178"/>
      <c r="AN133" s="178"/>
      <c r="AO133" s="178"/>
      <c r="AP133" s="178"/>
      <c r="AQ133" s="178"/>
      <c r="AR133" s="178"/>
      <c r="AS133" s="178"/>
      <c r="AT133" s="178"/>
      <c r="AU133" s="178"/>
      <c r="AV133" s="178"/>
      <c r="AW133" s="178"/>
      <c r="AX133" s="178"/>
      <c r="AY133" s="178"/>
      <c r="AZ133" s="178"/>
      <c r="BA133" s="178"/>
      <c r="BB133" s="178"/>
      <c r="DF133" s="180"/>
      <c r="DI133" s="181"/>
    </row>
    <row r="134" spans="1:113" s="179" customFormat="1" ht="19.5" customHeight="1" hidden="1">
      <c r="A134" s="175"/>
      <c r="B134" s="176"/>
      <c r="C134" s="185"/>
      <c r="D134" s="185"/>
      <c r="E134" s="185"/>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c r="AG134" s="140"/>
      <c r="AH134" s="140"/>
      <c r="AI134" s="140"/>
      <c r="AJ134" s="140"/>
      <c r="AK134" s="140"/>
      <c r="AL134" s="178"/>
      <c r="AM134" s="178"/>
      <c r="AN134" s="178"/>
      <c r="AO134" s="178"/>
      <c r="AP134" s="178"/>
      <c r="AQ134" s="178"/>
      <c r="AR134" s="178"/>
      <c r="AS134" s="178"/>
      <c r="AT134" s="178"/>
      <c r="AU134" s="178"/>
      <c r="AV134" s="178"/>
      <c r="AW134" s="178"/>
      <c r="AX134" s="178"/>
      <c r="AY134" s="178"/>
      <c r="AZ134" s="178"/>
      <c r="BA134" s="178"/>
      <c r="BB134" s="178"/>
      <c r="DF134" s="180"/>
      <c r="DI134" s="181"/>
    </row>
    <row r="135" spans="1:113" s="179" customFormat="1" ht="19.5" customHeight="1" hidden="1">
      <c r="A135" s="175"/>
      <c r="B135" s="176"/>
      <c r="C135" s="185"/>
      <c r="D135" s="185"/>
      <c r="E135" s="185"/>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K135" s="140"/>
      <c r="AL135" s="178"/>
      <c r="AM135" s="178"/>
      <c r="AN135" s="178"/>
      <c r="AO135" s="178"/>
      <c r="AP135" s="178"/>
      <c r="AQ135" s="178"/>
      <c r="AR135" s="178"/>
      <c r="AS135" s="178"/>
      <c r="AT135" s="178"/>
      <c r="AU135" s="178"/>
      <c r="AV135" s="178"/>
      <c r="AW135" s="178"/>
      <c r="AX135" s="178"/>
      <c r="AY135" s="178"/>
      <c r="AZ135" s="178"/>
      <c r="BA135" s="178"/>
      <c r="BB135" s="178"/>
      <c r="DF135" s="180"/>
      <c r="DI135" s="181"/>
    </row>
    <row r="136" spans="1:113" s="179" customFormat="1" ht="19.5" customHeight="1" hidden="1" thickBot="1">
      <c r="A136" s="175"/>
      <c r="B136" s="176"/>
      <c r="C136" s="185"/>
      <c r="D136" s="185"/>
      <c r="E136" s="185"/>
      <c r="F136" s="140"/>
      <c r="G136" s="140"/>
      <c r="H136" s="140"/>
      <c r="I136" s="140"/>
      <c r="J136" s="140"/>
      <c r="K136" s="140"/>
      <c r="L136" s="140"/>
      <c r="M136" s="140"/>
      <c r="N136" s="140"/>
      <c r="O136" s="140"/>
      <c r="P136" s="186"/>
      <c r="Q136" s="140"/>
      <c r="R136" s="140"/>
      <c r="S136" s="140"/>
      <c r="T136" s="140"/>
      <c r="U136" s="140"/>
      <c r="V136" s="140"/>
      <c r="W136" s="140"/>
      <c r="X136" s="140"/>
      <c r="Y136" s="140"/>
      <c r="Z136" s="140"/>
      <c r="AA136" s="140"/>
      <c r="AB136" s="140"/>
      <c r="AC136" s="140"/>
      <c r="AD136" s="140"/>
      <c r="AE136" s="140"/>
      <c r="AF136" s="140"/>
      <c r="AG136" s="140"/>
      <c r="AH136" s="140"/>
      <c r="AI136" s="140"/>
      <c r="AJ136" s="140"/>
      <c r="AK136" s="140"/>
      <c r="AL136" s="178"/>
      <c r="AM136" s="178"/>
      <c r="AN136" s="178"/>
      <c r="AO136" s="178"/>
      <c r="AP136" s="178"/>
      <c r="AQ136" s="178"/>
      <c r="AR136" s="178"/>
      <c r="AS136" s="178"/>
      <c r="AT136" s="178"/>
      <c r="AU136" s="178"/>
      <c r="AV136" s="178"/>
      <c r="AW136" s="178"/>
      <c r="AX136" s="178"/>
      <c r="AY136" s="178"/>
      <c r="AZ136" s="178"/>
      <c r="BA136" s="178"/>
      <c r="BB136" s="178"/>
      <c r="DF136" s="180"/>
      <c r="DI136" s="181"/>
    </row>
    <row r="137" spans="1:113" s="179" customFormat="1" ht="19.5" customHeight="1" hidden="1" thickBot="1">
      <c r="A137" s="175"/>
      <c r="B137" s="176"/>
      <c r="C137" s="185"/>
      <c r="D137" s="185"/>
      <c r="E137" s="185"/>
      <c r="F137" s="140"/>
      <c r="G137" s="140"/>
      <c r="H137" s="140"/>
      <c r="I137" s="140"/>
      <c r="J137" s="140"/>
      <c r="K137" s="140"/>
      <c r="L137" s="140"/>
      <c r="M137" s="140"/>
      <c r="N137" s="223"/>
      <c r="O137" s="224"/>
      <c r="P137" s="225"/>
      <c r="Q137" s="225"/>
      <c r="R137" s="226"/>
      <c r="S137" s="140"/>
      <c r="T137" s="140"/>
      <c r="U137" s="140"/>
      <c r="V137" s="140"/>
      <c r="W137" s="140"/>
      <c r="X137" s="140"/>
      <c r="Y137" s="234"/>
      <c r="Z137" s="140"/>
      <c r="AA137" s="140"/>
      <c r="AB137" s="140"/>
      <c r="AC137" s="140"/>
      <c r="AD137" s="140"/>
      <c r="AE137" s="140"/>
      <c r="AF137" s="140"/>
      <c r="AG137" s="140"/>
      <c r="AH137" s="140"/>
      <c r="AI137" s="140"/>
      <c r="AJ137" s="140"/>
      <c r="AK137" s="140"/>
      <c r="AL137" s="178"/>
      <c r="AM137" s="178"/>
      <c r="AN137" s="178"/>
      <c r="AO137" s="178"/>
      <c r="AP137" s="178"/>
      <c r="AQ137" s="178"/>
      <c r="AR137" s="178"/>
      <c r="AS137" s="178"/>
      <c r="AT137" s="178"/>
      <c r="AU137" s="178"/>
      <c r="AV137" s="178"/>
      <c r="AW137" s="178"/>
      <c r="AX137" s="178"/>
      <c r="AY137" s="178"/>
      <c r="AZ137" s="178"/>
      <c r="BA137" s="178"/>
      <c r="BB137" s="178"/>
      <c r="DF137" s="180"/>
      <c r="DI137" s="181"/>
    </row>
    <row r="138" spans="1:113" s="179" customFormat="1" ht="15.75" customHeight="1" hidden="1" thickBot="1">
      <c r="A138" s="175"/>
      <c r="B138" s="176"/>
      <c r="C138" s="185"/>
      <c r="D138" s="185"/>
      <c r="E138" s="185"/>
      <c r="F138" s="140"/>
      <c r="G138" s="140"/>
      <c r="H138" s="140"/>
      <c r="I138" s="140"/>
      <c r="J138" s="140"/>
      <c r="K138" s="140"/>
      <c r="L138" s="140"/>
      <c r="M138" s="140"/>
      <c r="N138" s="227"/>
      <c r="O138" s="227"/>
      <c r="P138" s="227"/>
      <c r="Q138" s="229"/>
      <c r="R138" s="230"/>
      <c r="S138" s="140"/>
      <c r="T138" s="140"/>
      <c r="U138" s="140"/>
      <c r="V138" s="140"/>
      <c r="W138" s="140"/>
      <c r="X138" s="140"/>
      <c r="Y138" s="140"/>
      <c r="Z138" s="140"/>
      <c r="AA138" s="140"/>
      <c r="AB138" s="140"/>
      <c r="AC138" s="140"/>
      <c r="AD138" s="140"/>
      <c r="AE138" s="140"/>
      <c r="AF138" s="140"/>
      <c r="AG138" s="140"/>
      <c r="AH138" s="140"/>
      <c r="AI138" s="140"/>
      <c r="AJ138" s="140"/>
      <c r="AK138" s="140"/>
      <c r="AL138" s="178"/>
      <c r="AM138" s="178"/>
      <c r="AN138" s="178"/>
      <c r="AO138" s="178"/>
      <c r="AP138" s="178"/>
      <c r="AQ138" s="178"/>
      <c r="AR138" s="178"/>
      <c r="AS138" s="178"/>
      <c r="AT138" s="178"/>
      <c r="AU138" s="178"/>
      <c r="AV138" s="178"/>
      <c r="AW138" s="178"/>
      <c r="AX138" s="178"/>
      <c r="AY138" s="178"/>
      <c r="AZ138" s="178"/>
      <c r="BA138" s="178"/>
      <c r="BB138" s="178"/>
      <c r="DF138" s="180"/>
      <c r="DI138" s="181"/>
    </row>
    <row r="139" spans="1:113" s="179" customFormat="1" ht="15.75" customHeight="1" hidden="1">
      <c r="A139" s="175"/>
      <c r="B139" s="176"/>
      <c r="C139" s="187"/>
      <c r="D139" s="188"/>
      <c r="E139" s="188"/>
      <c r="F139" s="189"/>
      <c r="G139" s="190"/>
      <c r="H139" s="190"/>
      <c r="K139" s="140"/>
      <c r="L139" s="140"/>
      <c r="M139" s="140"/>
      <c r="N139" s="227"/>
      <c r="O139" s="227"/>
      <c r="P139" s="227"/>
      <c r="Q139" s="227"/>
      <c r="R139" s="228"/>
      <c r="S139" s="140"/>
      <c r="T139" s="140"/>
      <c r="W139" s="140"/>
      <c r="X139" s="140"/>
      <c r="Y139" s="140"/>
      <c r="Z139" s="140"/>
      <c r="AA139" s="140"/>
      <c r="AB139" s="140"/>
      <c r="AC139" s="140"/>
      <c r="AD139" s="140"/>
      <c r="AE139" s="140"/>
      <c r="AF139" s="140"/>
      <c r="AG139" s="140"/>
      <c r="AH139" s="140"/>
      <c r="AI139" s="140"/>
      <c r="AJ139" s="140"/>
      <c r="AK139" s="140"/>
      <c r="AL139" s="178"/>
      <c r="AM139" s="178"/>
      <c r="AN139" s="178"/>
      <c r="AO139" s="178"/>
      <c r="AP139" s="178"/>
      <c r="AQ139" s="178"/>
      <c r="AR139" s="178"/>
      <c r="AS139" s="178"/>
      <c r="AT139" s="178"/>
      <c r="AU139" s="178"/>
      <c r="AV139" s="178"/>
      <c r="AW139" s="178"/>
      <c r="AX139" s="178"/>
      <c r="AY139" s="178"/>
      <c r="AZ139" s="178"/>
      <c r="BA139" s="178"/>
      <c r="BB139" s="178"/>
      <c r="DF139" s="180"/>
      <c r="DI139" s="181"/>
    </row>
    <row r="140" spans="1:113" s="179" customFormat="1" ht="15.75" customHeight="1" hidden="1">
      <c r="A140" s="175"/>
      <c r="B140" s="176"/>
      <c r="C140" s="187"/>
      <c r="D140" s="191"/>
      <c r="E140" s="191"/>
      <c r="F140" s="192"/>
      <c r="G140" s="190"/>
      <c r="H140" s="192"/>
      <c r="I140" s="192"/>
      <c r="K140" s="140"/>
      <c r="L140" s="140"/>
      <c r="M140" s="140"/>
      <c r="N140" s="140"/>
      <c r="O140" s="140"/>
      <c r="P140" s="140"/>
      <c r="Q140" s="140"/>
      <c r="R140" s="140"/>
      <c r="S140" s="140"/>
      <c r="T140" s="140"/>
      <c r="W140" s="140"/>
      <c r="X140" s="140"/>
      <c r="Y140" s="140"/>
      <c r="Z140" s="140"/>
      <c r="AA140" s="140"/>
      <c r="AB140" s="140"/>
      <c r="AC140" s="140"/>
      <c r="AD140" s="140"/>
      <c r="AE140" s="140"/>
      <c r="AF140" s="140"/>
      <c r="AG140" s="140"/>
      <c r="AH140" s="140"/>
      <c r="AI140" s="140"/>
      <c r="AJ140" s="140"/>
      <c r="AK140" s="140"/>
      <c r="AL140" s="178"/>
      <c r="AM140" s="178"/>
      <c r="AN140" s="178"/>
      <c r="AO140" s="178"/>
      <c r="AP140" s="178"/>
      <c r="AQ140" s="178"/>
      <c r="AR140" s="178"/>
      <c r="AS140" s="178"/>
      <c r="AT140" s="178"/>
      <c r="AU140" s="178"/>
      <c r="AV140" s="178"/>
      <c r="AW140" s="178"/>
      <c r="AX140" s="178"/>
      <c r="AY140" s="178"/>
      <c r="AZ140" s="178"/>
      <c r="BA140" s="178"/>
      <c r="BB140" s="178"/>
      <c r="DF140" s="180"/>
      <c r="DI140" s="181"/>
    </row>
    <row r="141" spans="1:113" s="179" customFormat="1" ht="15.75" customHeight="1" hidden="1">
      <c r="A141" s="175"/>
      <c r="B141" s="193"/>
      <c r="C141" s="194"/>
      <c r="D141" s="194"/>
      <c r="E141" s="194"/>
      <c r="F141" s="195"/>
      <c r="G141" s="195"/>
      <c r="H141" s="195"/>
      <c r="I141" s="195"/>
      <c r="J141" s="195"/>
      <c r="K141" s="140"/>
      <c r="L141" s="140"/>
      <c r="M141" s="140"/>
      <c r="N141" s="140"/>
      <c r="O141" s="140"/>
      <c r="P141" s="140"/>
      <c r="Q141" s="140"/>
      <c r="R141" s="140"/>
      <c r="S141" s="140"/>
      <c r="T141" s="140"/>
      <c r="W141" s="140"/>
      <c r="X141" s="140"/>
      <c r="Y141" s="140"/>
      <c r="Z141" s="140"/>
      <c r="AA141" s="140"/>
      <c r="AB141" s="140"/>
      <c r="AC141" s="140"/>
      <c r="AD141" s="140"/>
      <c r="AE141" s="140"/>
      <c r="AF141" s="140"/>
      <c r="AG141" s="140"/>
      <c r="AH141" s="140"/>
      <c r="AI141" s="140"/>
      <c r="AJ141" s="140"/>
      <c r="AK141" s="140"/>
      <c r="AL141" s="178"/>
      <c r="AM141" s="178"/>
      <c r="AN141" s="178"/>
      <c r="AO141" s="178"/>
      <c r="AP141" s="178"/>
      <c r="AQ141" s="178"/>
      <c r="AR141" s="178"/>
      <c r="AS141" s="178"/>
      <c r="AT141" s="178"/>
      <c r="AU141" s="178"/>
      <c r="AV141" s="178"/>
      <c r="AW141" s="178"/>
      <c r="AX141" s="178"/>
      <c r="AY141" s="178"/>
      <c r="AZ141" s="178"/>
      <c r="BA141" s="178"/>
      <c r="BB141" s="178"/>
      <c r="DF141" s="180"/>
      <c r="DI141" s="181"/>
    </row>
    <row r="142" spans="1:113" s="190" customFormat="1" ht="15.75" customHeight="1" hidden="1">
      <c r="A142" s="196"/>
      <c r="B142" s="197"/>
      <c r="D142" s="198"/>
      <c r="E142" s="198"/>
      <c r="I142" s="189"/>
      <c r="AE142" s="199"/>
      <c r="AF142" s="196"/>
      <c r="AL142" s="200"/>
      <c r="AM142" s="200"/>
      <c r="AN142" s="200"/>
      <c r="AO142" s="200"/>
      <c r="AP142" s="200"/>
      <c r="AQ142" s="200"/>
      <c r="AR142" s="200"/>
      <c r="AS142" s="200"/>
      <c r="AT142" s="200"/>
      <c r="AU142" s="200"/>
      <c r="AV142" s="200"/>
      <c r="AW142" s="200"/>
      <c r="AX142" s="200"/>
      <c r="AY142" s="200"/>
      <c r="AZ142" s="200"/>
      <c r="BA142" s="200"/>
      <c r="BB142" s="200"/>
      <c r="DF142" s="201"/>
      <c r="DI142" s="202"/>
    </row>
    <row r="143" spans="1:113" s="190" customFormat="1" ht="15.75" customHeight="1" hidden="1">
      <c r="A143" s="196"/>
      <c r="B143" s="197"/>
      <c r="C143" s="196"/>
      <c r="D143" s="198"/>
      <c r="E143" s="198"/>
      <c r="T143" s="203"/>
      <c r="AF143" s="196"/>
      <c r="AG143" s="196"/>
      <c r="AI143" s="204"/>
      <c r="AJ143" s="204" t="str">
        <f>IF(S45=1,"MEO","HM")</f>
        <v>MEO</v>
      </c>
      <c r="AK143" s="190" t="str">
        <f>IF(S45=1,AK145,L3)</f>
        <v>M.P Domakonda</v>
      </c>
      <c r="AL143" s="200"/>
      <c r="AM143" s="200"/>
      <c r="AN143" s="200"/>
      <c r="AO143" s="200"/>
      <c r="AP143" s="200"/>
      <c r="AQ143" s="200"/>
      <c r="AR143" s="200"/>
      <c r="AS143" s="200"/>
      <c r="AT143" s="200"/>
      <c r="AU143" s="200"/>
      <c r="AV143" s="200"/>
      <c r="AW143" s="200"/>
      <c r="AX143" s="200"/>
      <c r="AY143" s="200"/>
      <c r="AZ143" s="200"/>
      <c r="BA143" s="200"/>
      <c r="BB143" s="200"/>
      <c r="DF143" s="201"/>
      <c r="DI143" s="202"/>
    </row>
    <row r="144" spans="1:113" s="190" customFormat="1" ht="15.75" customHeight="1" hidden="1">
      <c r="A144" s="196"/>
      <c r="B144" s="197"/>
      <c r="C144" s="196"/>
      <c r="D144" s="198"/>
      <c r="E144" s="198"/>
      <c r="N144" s="197"/>
      <c r="O144" s="197"/>
      <c r="R144" s="190">
        <f>P9</f>
        <v>14440</v>
      </c>
      <c r="S144" s="190">
        <f>VLOOKUP(R144,R145:S223,2,0)</f>
        <v>14860</v>
      </c>
      <c r="V144" s="205"/>
      <c r="AC144" s="203"/>
      <c r="AF144" s="196"/>
      <c r="AI144" s="204"/>
      <c r="AJ144" s="204"/>
      <c r="AL144" s="200"/>
      <c r="AM144" s="200"/>
      <c r="AN144" s="200"/>
      <c r="AO144" s="200"/>
      <c r="AP144" s="200"/>
      <c r="AQ144" s="200"/>
      <c r="AR144" s="200"/>
      <c r="AS144" s="200"/>
      <c r="AT144" s="200"/>
      <c r="AU144" s="200"/>
      <c r="AV144" s="200"/>
      <c r="AW144" s="200"/>
      <c r="AX144" s="200"/>
      <c r="AY144" s="200"/>
      <c r="AZ144" s="200"/>
      <c r="BA144" s="200"/>
      <c r="BB144" s="200"/>
      <c r="DF144" s="201"/>
      <c r="DI144" s="202"/>
    </row>
    <row r="145" spans="1:113" s="140" customFormat="1" ht="15.75" customHeight="1" hidden="1">
      <c r="A145" s="177"/>
      <c r="B145" s="176"/>
      <c r="C145" s="177"/>
      <c r="D145" s="185"/>
      <c r="H145" s="176"/>
      <c r="R145" s="566">
        <v>6700</v>
      </c>
      <c r="S145" s="566">
        <v>6900</v>
      </c>
      <c r="U145" s="206"/>
      <c r="V145" s="206"/>
      <c r="AE145" s="206"/>
      <c r="AK145" s="140" t="str">
        <f>IF(S45=1,CONCATENATE("M.P ",D5),IF(S45=2,D15,IF(S45&gt;2,L3)))</f>
        <v>M.P Domakonda</v>
      </c>
      <c r="AR145" s="178"/>
      <c r="AS145" s="178"/>
      <c r="AT145" s="178"/>
      <c r="AU145" s="178"/>
      <c r="AV145" s="178"/>
      <c r="AW145" s="178"/>
      <c r="AX145" s="178"/>
      <c r="AY145" s="178"/>
      <c r="AZ145" s="178"/>
      <c r="BA145" s="178"/>
      <c r="BB145" s="178"/>
      <c r="DF145" s="207"/>
      <c r="DI145" s="208"/>
    </row>
    <row r="146" spans="1:113" s="140" customFormat="1" ht="15.75" customHeight="1" hidden="1">
      <c r="A146" s="177"/>
      <c r="B146" s="176"/>
      <c r="C146" s="177"/>
      <c r="D146" s="185"/>
      <c r="E146" s="185"/>
      <c r="R146" s="566">
        <v>6900</v>
      </c>
      <c r="S146" s="566">
        <v>7100</v>
      </c>
      <c r="U146" s="206"/>
      <c r="V146" s="206"/>
      <c r="Y146" s="209"/>
      <c r="AE146" s="206"/>
      <c r="AI146" s="210"/>
      <c r="AJ146" s="210"/>
      <c r="AR146" s="178"/>
      <c r="AS146" s="178"/>
      <c r="AT146" s="178"/>
      <c r="AU146" s="178"/>
      <c r="AV146" s="178"/>
      <c r="AW146" s="178"/>
      <c r="AX146" s="178"/>
      <c r="AY146" s="178"/>
      <c r="AZ146" s="178"/>
      <c r="BA146" s="178"/>
      <c r="BB146" s="178"/>
      <c r="DF146" s="207"/>
      <c r="DI146" s="208"/>
    </row>
    <row r="147" spans="1:113" s="140" customFormat="1" ht="15.75" customHeight="1" hidden="1">
      <c r="A147" s="177"/>
      <c r="B147" s="176"/>
      <c r="C147" s="177"/>
      <c r="D147" s="185"/>
      <c r="E147" s="185"/>
      <c r="R147" s="566">
        <v>7100</v>
      </c>
      <c r="S147" s="566">
        <v>7300</v>
      </c>
      <c r="U147" s="206"/>
      <c r="V147" s="206"/>
      <c r="AE147" s="206"/>
      <c r="AI147" s="210"/>
      <c r="AJ147" s="210"/>
      <c r="AK147" s="140" t="str">
        <f>CONCATENATE("Proceedings of the ",T45,", ",AK145)</f>
        <v>Proceedings of the Mandal Educational Officer, M.P Domakonda</v>
      </c>
      <c r="AR147" s="178"/>
      <c r="AS147" s="178"/>
      <c r="AT147" s="178"/>
      <c r="AU147" s="178"/>
      <c r="AV147" s="178"/>
      <c r="AW147" s="178"/>
      <c r="AX147" s="178"/>
      <c r="AY147" s="178"/>
      <c r="AZ147" s="178"/>
      <c r="BA147" s="178"/>
      <c r="BB147" s="178"/>
      <c r="DF147" s="207"/>
      <c r="DI147" s="208"/>
    </row>
    <row r="148" spans="1:113" s="140" customFormat="1" ht="15.75" customHeight="1" hidden="1">
      <c r="A148" s="177"/>
      <c r="B148" s="176"/>
      <c r="C148" s="177"/>
      <c r="D148" s="185"/>
      <c r="E148" s="185"/>
      <c r="R148" s="566">
        <v>7300</v>
      </c>
      <c r="S148" s="566">
        <v>7520</v>
      </c>
      <c r="U148" s="206"/>
      <c r="Y148" s="211"/>
      <c r="AE148" s="206"/>
      <c r="AI148" s="210"/>
      <c r="AJ148" s="210"/>
      <c r="AK148" s="140" t="str">
        <f>CONCATENATE("APSESS - Modified Automatic Advancement Scheme - Pay Fixation of ",C3,", ",C144,", ",L3," in ",O137," Scales - Orders - Issued.")</f>
        <v>APSESS - Modified Automatic Advancement Scheme - Pay Fixation of Sri. T.Rajesh Kumar, , PS Anchanoor in  Scales - Orders - Issued.</v>
      </c>
      <c r="AR148" s="178"/>
      <c r="AS148" s="178"/>
      <c r="AT148" s="178"/>
      <c r="AU148" s="178"/>
      <c r="AV148" s="178"/>
      <c r="AW148" s="178"/>
      <c r="AX148" s="178"/>
      <c r="AY148" s="178"/>
      <c r="AZ148" s="178"/>
      <c r="BA148" s="178"/>
      <c r="BB148" s="178"/>
      <c r="DF148" s="207"/>
      <c r="DI148" s="208"/>
    </row>
    <row r="149" spans="1:113" s="140" customFormat="1" ht="15.75" customHeight="1" hidden="1">
      <c r="A149" s="177"/>
      <c r="B149" s="176"/>
      <c r="C149" s="177"/>
      <c r="D149" s="185"/>
      <c r="E149" s="185"/>
      <c r="R149" s="566">
        <v>7520</v>
      </c>
      <c r="S149" s="566">
        <v>7740</v>
      </c>
      <c r="U149" s="206"/>
      <c r="Y149" s="211"/>
      <c r="AE149" s="206"/>
      <c r="AI149" s="176"/>
      <c r="AR149" s="178"/>
      <c r="AS149" s="178"/>
      <c r="AT149" s="178"/>
      <c r="AU149" s="178"/>
      <c r="AV149" s="178"/>
      <c r="AW149" s="178"/>
      <c r="AX149" s="178"/>
      <c r="AY149" s="178"/>
      <c r="AZ149" s="178"/>
      <c r="BA149" s="178"/>
      <c r="BB149" s="178"/>
      <c r="DF149" s="207"/>
      <c r="DI149" s="208"/>
    </row>
    <row r="150" spans="1:113" s="140" customFormat="1" ht="15.75" customHeight="1" hidden="1">
      <c r="A150" s="177"/>
      <c r="B150" s="176"/>
      <c r="C150" s="177"/>
      <c r="D150" s="185"/>
      <c r="E150" s="185"/>
      <c r="R150" s="566">
        <v>7740</v>
      </c>
      <c r="S150" s="566">
        <v>7960</v>
      </c>
      <c r="U150" s="206"/>
      <c r="AE150" s="206"/>
      <c r="AF150" s="176"/>
      <c r="AI150" s="176"/>
      <c r="AJ150" s="176"/>
      <c r="AK150" s="176"/>
      <c r="AR150" s="178"/>
      <c r="AS150" s="178"/>
      <c r="AT150" s="178"/>
      <c r="AU150" s="178"/>
      <c r="AV150" s="178"/>
      <c r="AW150" s="178"/>
      <c r="AX150" s="178"/>
      <c r="AY150" s="178"/>
      <c r="AZ150" s="178"/>
      <c r="BA150" s="178"/>
      <c r="BB150" s="178"/>
      <c r="DF150" s="207"/>
      <c r="DI150" s="208"/>
    </row>
    <row r="151" spans="1:113" s="140" customFormat="1" ht="15.75" customHeight="1" hidden="1">
      <c r="A151" s="177"/>
      <c r="B151" s="176"/>
      <c r="C151" s="177"/>
      <c r="D151" s="185"/>
      <c r="E151" s="185"/>
      <c r="R151" s="566">
        <v>7960</v>
      </c>
      <c r="S151" s="566">
        <v>8200</v>
      </c>
      <c r="U151" s="206"/>
      <c r="AL151" s="178"/>
      <c r="AM151" s="178"/>
      <c r="AN151" s="178"/>
      <c r="AO151" s="178"/>
      <c r="AP151" s="178"/>
      <c r="AR151" s="178"/>
      <c r="AS151" s="178"/>
      <c r="AT151" s="178"/>
      <c r="AU151" s="178"/>
      <c r="AV151" s="178"/>
      <c r="AW151" s="178"/>
      <c r="AX151" s="178"/>
      <c r="AY151" s="178"/>
      <c r="AZ151" s="178"/>
      <c r="BA151" s="178"/>
      <c r="BB151" s="178"/>
      <c r="DF151" s="207"/>
      <c r="DI151" s="208"/>
    </row>
    <row r="152" spans="1:113" s="140" customFormat="1" ht="15.75" customHeight="1" hidden="1">
      <c r="A152" s="177"/>
      <c r="B152" s="176"/>
      <c r="C152" s="177"/>
      <c r="D152" s="185"/>
      <c r="E152" s="185"/>
      <c r="R152" s="566">
        <v>8200</v>
      </c>
      <c r="S152" s="566">
        <v>8440</v>
      </c>
      <c r="U152" s="206"/>
      <c r="AL152" s="178"/>
      <c r="AM152" s="178"/>
      <c r="AN152" s="178"/>
      <c r="AO152" s="178"/>
      <c r="AP152" s="178"/>
      <c r="AQ152" s="178"/>
      <c r="AR152" s="178"/>
      <c r="AS152" s="178"/>
      <c r="AU152" s="178"/>
      <c r="AV152" s="178"/>
      <c r="AW152" s="178"/>
      <c r="AX152" s="178"/>
      <c r="AY152" s="178"/>
      <c r="AZ152" s="178"/>
      <c r="BA152" s="178"/>
      <c r="BB152" s="178"/>
      <c r="DF152" s="207"/>
      <c r="DI152" s="208"/>
    </row>
    <row r="153" spans="1:113" s="140" customFormat="1" ht="15.75" customHeight="1" hidden="1">
      <c r="A153" s="177"/>
      <c r="B153" s="176"/>
      <c r="C153" s="185"/>
      <c r="D153" s="185"/>
      <c r="E153" s="185"/>
      <c r="R153" s="566">
        <v>8440</v>
      </c>
      <c r="S153" s="566">
        <v>8680</v>
      </c>
      <c r="U153" s="206"/>
      <c r="AL153" s="178"/>
      <c r="AM153" s="178"/>
      <c r="AN153" s="178"/>
      <c r="AO153" s="178"/>
      <c r="AP153" s="178"/>
      <c r="AQ153" s="178"/>
      <c r="AR153" s="178"/>
      <c r="AS153" s="178"/>
      <c r="AU153" s="178"/>
      <c r="AV153" s="178"/>
      <c r="AW153" s="178"/>
      <c r="AX153" s="178"/>
      <c r="AY153" s="178"/>
      <c r="AZ153" s="178"/>
      <c r="BA153" s="178"/>
      <c r="BB153" s="178"/>
      <c r="DF153" s="207"/>
      <c r="DI153" s="208"/>
    </row>
    <row r="154" spans="1:113" s="140" customFormat="1" ht="15.75" customHeight="1" hidden="1">
      <c r="A154" s="177"/>
      <c r="B154" s="176"/>
      <c r="E154" s="185"/>
      <c r="R154" s="566">
        <v>8680</v>
      </c>
      <c r="S154" s="566">
        <v>8940</v>
      </c>
      <c r="U154" s="206"/>
      <c r="AL154" s="178"/>
      <c r="AM154" s="178"/>
      <c r="AN154" s="178"/>
      <c r="AO154" s="178"/>
      <c r="AP154" s="178"/>
      <c r="AQ154" s="178"/>
      <c r="AR154" s="178"/>
      <c r="AS154" s="178"/>
      <c r="AU154" s="178"/>
      <c r="AV154" s="178"/>
      <c r="AW154" s="178"/>
      <c r="AX154" s="178"/>
      <c r="AY154" s="178"/>
      <c r="AZ154" s="178"/>
      <c r="BA154" s="178"/>
      <c r="BB154" s="178"/>
      <c r="DF154" s="207"/>
      <c r="DI154" s="208"/>
    </row>
    <row r="155" spans="1:113" s="179" customFormat="1" ht="15.75" customHeight="1" hidden="1">
      <c r="A155" s="175"/>
      <c r="B155" s="176"/>
      <c r="C155" s="140"/>
      <c r="D155" s="140"/>
      <c r="E155" s="185"/>
      <c r="F155" s="140"/>
      <c r="G155" s="140"/>
      <c r="H155" s="140"/>
      <c r="I155" s="140"/>
      <c r="J155" s="140"/>
      <c r="K155" s="140"/>
      <c r="L155" s="140"/>
      <c r="M155" s="140"/>
      <c r="N155" s="140"/>
      <c r="O155" s="140"/>
      <c r="P155" s="140"/>
      <c r="Q155" s="140"/>
      <c r="R155" s="566">
        <v>8940</v>
      </c>
      <c r="S155" s="566">
        <v>9200</v>
      </c>
      <c r="T155" s="140"/>
      <c r="U155" s="206"/>
      <c r="V155" s="140"/>
      <c r="W155" s="140"/>
      <c r="X155" s="140"/>
      <c r="Y155" s="140"/>
      <c r="Z155" s="140"/>
      <c r="AA155" s="140"/>
      <c r="AB155" s="140"/>
      <c r="AC155" s="140"/>
      <c r="AD155" s="140"/>
      <c r="AE155" s="140"/>
      <c r="AF155" s="140"/>
      <c r="AG155" s="140"/>
      <c r="AH155" s="140"/>
      <c r="AI155" s="140"/>
      <c r="AJ155" s="140"/>
      <c r="AK155" s="140"/>
      <c r="AL155" s="178"/>
      <c r="AM155" s="178"/>
      <c r="AN155" s="178"/>
      <c r="AO155" s="178"/>
      <c r="AP155" s="178"/>
      <c r="AQ155" s="178"/>
      <c r="AR155" s="178"/>
      <c r="AS155" s="178"/>
      <c r="AT155" s="140"/>
      <c r="AU155" s="178"/>
      <c r="AV155" s="178"/>
      <c r="AW155" s="178"/>
      <c r="AX155" s="178"/>
      <c r="AY155" s="178"/>
      <c r="AZ155" s="178"/>
      <c r="BA155" s="178"/>
      <c r="BB155" s="178"/>
      <c r="DF155" s="180"/>
      <c r="DI155" s="181"/>
    </row>
    <row r="156" spans="1:113" s="179" customFormat="1" ht="15.75" customHeight="1" hidden="1">
      <c r="A156" s="175"/>
      <c r="B156" s="176"/>
      <c r="C156" s="140"/>
      <c r="D156" s="140"/>
      <c r="E156" s="185"/>
      <c r="F156" s="140"/>
      <c r="G156" s="140"/>
      <c r="H156" s="140"/>
      <c r="I156" s="140"/>
      <c r="J156" s="140"/>
      <c r="K156" s="140"/>
      <c r="L156" s="140"/>
      <c r="M156" s="140"/>
      <c r="N156" s="140"/>
      <c r="O156" s="140"/>
      <c r="P156" s="140"/>
      <c r="Q156" s="140"/>
      <c r="R156" s="566">
        <v>9200</v>
      </c>
      <c r="S156" s="566">
        <v>9460</v>
      </c>
      <c r="T156" s="140"/>
      <c r="U156" s="206"/>
      <c r="V156" s="140"/>
      <c r="W156" s="140"/>
      <c r="X156" s="140"/>
      <c r="Y156" s="140"/>
      <c r="Z156" s="140"/>
      <c r="AA156" s="140"/>
      <c r="AB156" s="140"/>
      <c r="AC156" s="140"/>
      <c r="AD156" s="140"/>
      <c r="AE156" s="140"/>
      <c r="AF156" s="140"/>
      <c r="AG156" s="140"/>
      <c r="AH156" s="140"/>
      <c r="AI156" s="140"/>
      <c r="AJ156" s="140"/>
      <c r="AK156" s="140"/>
      <c r="AL156" s="178"/>
      <c r="AM156" s="178"/>
      <c r="AN156" s="178"/>
      <c r="AO156" s="178"/>
      <c r="AP156" s="178"/>
      <c r="AQ156" s="178"/>
      <c r="AR156" s="178"/>
      <c r="AS156" s="178"/>
      <c r="AT156" s="140"/>
      <c r="AU156" s="178"/>
      <c r="AV156" s="178"/>
      <c r="AW156" s="178"/>
      <c r="AX156" s="178"/>
      <c r="AY156" s="178"/>
      <c r="AZ156" s="178"/>
      <c r="BA156" s="178"/>
      <c r="BB156" s="178"/>
      <c r="DF156" s="180"/>
      <c r="DI156" s="181"/>
    </row>
    <row r="157" spans="1:113" s="179" customFormat="1" ht="15.75" customHeight="1" hidden="1">
      <c r="A157" s="175"/>
      <c r="B157" s="176"/>
      <c r="C157" s="140"/>
      <c r="D157" s="140"/>
      <c r="E157" s="185"/>
      <c r="F157" s="140"/>
      <c r="G157" s="140"/>
      <c r="H157" s="140"/>
      <c r="I157" s="140"/>
      <c r="J157" s="140"/>
      <c r="K157" s="140"/>
      <c r="L157" s="140"/>
      <c r="M157" s="140"/>
      <c r="N157" s="140"/>
      <c r="O157" s="140"/>
      <c r="P157" s="140"/>
      <c r="Q157" s="140"/>
      <c r="R157" s="566">
        <v>9460</v>
      </c>
      <c r="S157" s="566">
        <v>10020</v>
      </c>
      <c r="T157" s="140"/>
      <c r="U157" s="206"/>
      <c r="V157" s="140"/>
      <c r="W157" s="140"/>
      <c r="X157" s="140"/>
      <c r="Y157" s="140"/>
      <c r="Z157" s="140"/>
      <c r="AA157" s="140"/>
      <c r="AB157" s="140"/>
      <c r="AC157" s="140"/>
      <c r="AD157" s="140"/>
      <c r="AE157" s="140"/>
      <c r="AF157" s="140"/>
      <c r="AG157" s="140"/>
      <c r="AH157" s="140"/>
      <c r="AI157" s="140"/>
      <c r="AJ157" s="140"/>
      <c r="AK157" s="140"/>
      <c r="AL157" s="178"/>
      <c r="AM157" s="178"/>
      <c r="AN157" s="140"/>
      <c r="AO157" s="178"/>
      <c r="AP157" s="178"/>
      <c r="AQ157" s="178"/>
      <c r="AR157" s="178"/>
      <c r="AS157" s="178"/>
      <c r="AT157" s="140"/>
      <c r="AU157" s="178"/>
      <c r="AV157" s="178"/>
      <c r="AW157" s="178"/>
      <c r="AX157" s="178"/>
      <c r="AY157" s="178"/>
      <c r="AZ157" s="178"/>
      <c r="BA157" s="178"/>
      <c r="BB157" s="178"/>
      <c r="DF157" s="180"/>
      <c r="DI157" s="181"/>
    </row>
    <row r="158" spans="1:113" s="179" customFormat="1" ht="15.75" customHeight="1" hidden="1">
      <c r="A158" s="175"/>
      <c r="B158" s="176"/>
      <c r="C158" s="140"/>
      <c r="D158" s="140"/>
      <c r="E158" s="185"/>
      <c r="F158" s="140"/>
      <c r="G158" s="140"/>
      <c r="H158" s="140"/>
      <c r="I158" s="140"/>
      <c r="J158" s="140"/>
      <c r="K158" s="140"/>
      <c r="L158" s="140"/>
      <c r="M158" s="140"/>
      <c r="N158" s="140"/>
      <c r="O158" s="140"/>
      <c r="P158" s="140"/>
      <c r="Q158" s="140"/>
      <c r="R158" s="566">
        <v>10020</v>
      </c>
      <c r="S158" s="566">
        <v>10900</v>
      </c>
      <c r="T158" s="140"/>
      <c r="U158" s="206"/>
      <c r="V158" s="140"/>
      <c r="W158" s="140"/>
      <c r="X158" s="140"/>
      <c r="Y158" s="140"/>
      <c r="Z158" s="140"/>
      <c r="AA158" s="140"/>
      <c r="AB158" s="140"/>
      <c r="AC158" s="140"/>
      <c r="AD158" s="140"/>
      <c r="AE158" s="140"/>
      <c r="AF158" s="140"/>
      <c r="AG158" s="140"/>
      <c r="AH158" s="140"/>
      <c r="AI158" s="140"/>
      <c r="AJ158" s="140"/>
      <c r="AK158" s="140"/>
      <c r="AL158" s="178"/>
      <c r="AM158" s="178"/>
      <c r="AN158" s="140"/>
      <c r="AO158" s="140"/>
      <c r="AP158" s="178"/>
      <c r="AQ158" s="178"/>
      <c r="AR158" s="178"/>
      <c r="AS158" s="178"/>
      <c r="AT158" s="140"/>
      <c r="AU158" s="178"/>
      <c r="AV158" s="178"/>
      <c r="AW158" s="178"/>
      <c r="AX158" s="178"/>
      <c r="AY158" s="178"/>
      <c r="AZ158" s="178"/>
      <c r="BA158" s="178"/>
      <c r="BB158" s="178"/>
      <c r="DF158" s="180"/>
      <c r="DI158" s="181"/>
    </row>
    <row r="159" spans="1:113" s="179" customFormat="1" ht="15.75" customHeight="1" hidden="1">
      <c r="A159" s="175"/>
      <c r="B159" s="176"/>
      <c r="C159" s="140"/>
      <c r="D159" s="140"/>
      <c r="E159" s="185"/>
      <c r="F159" s="140"/>
      <c r="G159" s="140"/>
      <c r="H159" s="140"/>
      <c r="I159" s="140"/>
      <c r="J159" s="140"/>
      <c r="K159" s="140"/>
      <c r="L159" s="140"/>
      <c r="M159" s="140"/>
      <c r="N159" s="140"/>
      <c r="O159" s="140"/>
      <c r="P159" s="140"/>
      <c r="Q159" s="140"/>
      <c r="R159" s="566">
        <v>10900</v>
      </c>
      <c r="S159" s="566">
        <v>11200</v>
      </c>
      <c r="T159" s="140"/>
      <c r="U159" s="140"/>
      <c r="V159" s="140"/>
      <c r="W159" s="140"/>
      <c r="X159" s="140"/>
      <c r="Y159" s="140"/>
      <c r="Z159" s="140"/>
      <c r="AA159" s="140"/>
      <c r="AB159" s="140"/>
      <c r="AC159" s="140"/>
      <c r="AD159" s="140"/>
      <c r="AE159" s="140"/>
      <c r="AF159" s="140"/>
      <c r="AG159" s="140"/>
      <c r="AH159" s="140"/>
      <c r="AI159" s="140"/>
      <c r="AJ159" s="140"/>
      <c r="AK159" s="140"/>
      <c r="AL159" s="178"/>
      <c r="AM159" s="178"/>
      <c r="AN159" s="140"/>
      <c r="AO159" s="140"/>
      <c r="AP159" s="178"/>
      <c r="AQ159" s="178"/>
      <c r="AR159" s="178"/>
      <c r="AS159" s="178"/>
      <c r="AT159" s="140"/>
      <c r="AU159" s="178"/>
      <c r="AV159" s="178"/>
      <c r="AW159" s="178"/>
      <c r="AX159" s="178"/>
      <c r="AY159" s="178"/>
      <c r="AZ159" s="178"/>
      <c r="BA159" s="178"/>
      <c r="BB159" s="178"/>
      <c r="DF159" s="180"/>
      <c r="DI159" s="181"/>
    </row>
    <row r="160" spans="1:113" s="179" customFormat="1" ht="15.75" customHeight="1" hidden="1">
      <c r="A160" s="175"/>
      <c r="B160" s="176"/>
      <c r="C160" s="140"/>
      <c r="D160" s="140"/>
      <c r="E160" s="185"/>
      <c r="F160" s="140"/>
      <c r="G160" s="140"/>
      <c r="H160" s="140"/>
      <c r="I160" s="140"/>
      <c r="J160" s="140"/>
      <c r="K160" s="140"/>
      <c r="L160" s="140"/>
      <c r="M160" s="140"/>
      <c r="N160" s="140"/>
      <c r="O160" s="140"/>
      <c r="P160" s="140"/>
      <c r="Q160" s="140"/>
      <c r="R160" s="566">
        <v>11200</v>
      </c>
      <c r="S160" s="566">
        <v>11530</v>
      </c>
      <c r="T160" s="140"/>
      <c r="U160" s="140"/>
      <c r="V160" s="140"/>
      <c r="W160" s="140"/>
      <c r="X160" s="140"/>
      <c r="Y160" s="140"/>
      <c r="Z160" s="140"/>
      <c r="AA160" s="140"/>
      <c r="AB160" s="140"/>
      <c r="AC160" s="140"/>
      <c r="AD160" s="140"/>
      <c r="AE160" s="140"/>
      <c r="AF160" s="140"/>
      <c r="AG160" s="140"/>
      <c r="AH160" s="140"/>
      <c r="AI160" s="140"/>
      <c r="AJ160" s="140"/>
      <c r="AK160" s="140"/>
      <c r="AL160" s="178"/>
      <c r="AM160" s="178"/>
      <c r="AN160" s="140"/>
      <c r="AO160" s="140"/>
      <c r="AP160" s="178"/>
      <c r="AQ160" s="178"/>
      <c r="AR160" s="178"/>
      <c r="AS160" s="178"/>
      <c r="AT160" s="178"/>
      <c r="AU160" s="178"/>
      <c r="AV160" s="178"/>
      <c r="AW160" s="178"/>
      <c r="AX160" s="178"/>
      <c r="AY160" s="178"/>
      <c r="AZ160" s="178"/>
      <c r="BA160" s="178"/>
      <c r="BB160" s="178"/>
      <c r="DF160" s="180"/>
      <c r="DI160" s="181"/>
    </row>
    <row r="161" spans="1:113" s="179" customFormat="1" ht="15.75" customHeight="1" hidden="1">
      <c r="A161" s="175"/>
      <c r="B161" s="176"/>
      <c r="C161" s="140"/>
      <c r="D161" s="140"/>
      <c r="E161" s="185"/>
      <c r="F161" s="140"/>
      <c r="G161" s="140"/>
      <c r="H161" s="140"/>
      <c r="I161" s="140"/>
      <c r="J161" s="140"/>
      <c r="K161" s="140"/>
      <c r="L161" s="140"/>
      <c r="M161" s="140"/>
      <c r="N161" s="140"/>
      <c r="O161" s="140"/>
      <c r="P161" s="140"/>
      <c r="Q161" s="140"/>
      <c r="R161" s="566">
        <v>11530</v>
      </c>
      <c r="S161" s="566">
        <v>11860</v>
      </c>
      <c r="T161" s="140"/>
      <c r="U161" s="140"/>
      <c r="V161" s="140"/>
      <c r="W161" s="140"/>
      <c r="X161" s="140"/>
      <c r="Y161" s="140"/>
      <c r="Z161" s="140"/>
      <c r="AA161" s="140"/>
      <c r="AB161" s="140"/>
      <c r="AC161" s="140"/>
      <c r="AD161" s="140"/>
      <c r="AE161" s="140"/>
      <c r="AF161" s="140"/>
      <c r="AG161" s="140"/>
      <c r="AH161" s="140"/>
      <c r="AI161" s="140"/>
      <c r="AJ161" s="140"/>
      <c r="AK161" s="140"/>
      <c r="AL161" s="178"/>
      <c r="AM161" s="178"/>
      <c r="AN161" s="140"/>
      <c r="AO161" s="140"/>
      <c r="AP161" s="178"/>
      <c r="AQ161" s="178"/>
      <c r="AR161" s="178"/>
      <c r="AS161" s="178"/>
      <c r="AT161" s="178"/>
      <c r="AU161" s="178"/>
      <c r="AV161" s="178"/>
      <c r="AW161" s="178"/>
      <c r="AX161" s="178"/>
      <c r="AY161" s="178"/>
      <c r="AZ161" s="178"/>
      <c r="BA161" s="178"/>
      <c r="BB161" s="178"/>
      <c r="DF161" s="180"/>
      <c r="DI161" s="181"/>
    </row>
    <row r="162" spans="1:113" s="179" customFormat="1" ht="15.75" customHeight="1" hidden="1">
      <c r="A162" s="175"/>
      <c r="B162" s="176"/>
      <c r="C162" s="140"/>
      <c r="D162" s="140"/>
      <c r="E162" s="185"/>
      <c r="F162" s="140"/>
      <c r="G162" s="140"/>
      <c r="H162" s="140"/>
      <c r="I162" s="140"/>
      <c r="J162" s="140"/>
      <c r="K162" s="140"/>
      <c r="L162" s="140"/>
      <c r="M162" s="140"/>
      <c r="N162" s="140"/>
      <c r="O162" s="140"/>
      <c r="P162" s="140"/>
      <c r="Q162" s="140"/>
      <c r="R162" s="566">
        <v>11860</v>
      </c>
      <c r="S162" s="566">
        <v>12190</v>
      </c>
      <c r="T162" s="140"/>
      <c r="U162" s="140"/>
      <c r="V162" s="140"/>
      <c r="W162" s="140"/>
      <c r="X162" s="140"/>
      <c r="Y162" s="140"/>
      <c r="Z162" s="140"/>
      <c r="AA162" s="140"/>
      <c r="AB162" s="140"/>
      <c r="AC162" s="140"/>
      <c r="AD162" s="140"/>
      <c r="AE162" s="140"/>
      <c r="AF162" s="140"/>
      <c r="AG162" s="140"/>
      <c r="AH162" s="140"/>
      <c r="AI162" s="140"/>
      <c r="AJ162" s="140"/>
      <c r="AK162" s="140"/>
      <c r="AL162" s="178"/>
      <c r="AM162" s="178"/>
      <c r="AN162" s="140"/>
      <c r="AO162" s="140"/>
      <c r="AP162" s="178"/>
      <c r="AQ162" s="178"/>
      <c r="AR162" s="178"/>
      <c r="AS162" s="178"/>
      <c r="AT162" s="178"/>
      <c r="AU162" s="178"/>
      <c r="AV162" s="178"/>
      <c r="AW162" s="178"/>
      <c r="AX162" s="178"/>
      <c r="AY162" s="178"/>
      <c r="AZ162" s="178"/>
      <c r="BA162" s="178"/>
      <c r="BB162" s="178"/>
      <c r="DF162" s="180"/>
      <c r="DI162" s="181"/>
    </row>
    <row r="163" spans="1:113" s="179" customFormat="1" ht="15.75" customHeight="1" hidden="1">
      <c r="A163" s="175"/>
      <c r="B163" s="176"/>
      <c r="C163" s="140"/>
      <c r="D163" s="140"/>
      <c r="E163" s="185"/>
      <c r="F163" s="140"/>
      <c r="G163" s="140"/>
      <c r="H163" s="140"/>
      <c r="I163" s="140"/>
      <c r="J163" s="140"/>
      <c r="K163" s="140"/>
      <c r="L163" s="140"/>
      <c r="M163" s="140"/>
      <c r="N163" s="140"/>
      <c r="O163" s="140"/>
      <c r="P163" s="140"/>
      <c r="Q163" s="140"/>
      <c r="R163" s="566">
        <v>12190</v>
      </c>
      <c r="S163" s="566">
        <v>12550</v>
      </c>
      <c r="T163" s="140"/>
      <c r="U163" s="140"/>
      <c r="V163" s="140"/>
      <c r="W163" s="140"/>
      <c r="X163" s="140"/>
      <c r="Y163" s="140"/>
      <c r="Z163" s="140"/>
      <c r="AA163" s="140"/>
      <c r="AB163" s="140"/>
      <c r="AC163" s="140"/>
      <c r="AD163" s="140"/>
      <c r="AE163" s="140"/>
      <c r="AF163" s="140"/>
      <c r="AG163" s="140"/>
      <c r="AH163" s="140"/>
      <c r="AI163" s="140"/>
      <c r="AJ163" s="140"/>
      <c r="AK163" s="140"/>
      <c r="AL163" s="178"/>
      <c r="AM163" s="178"/>
      <c r="AN163" s="140"/>
      <c r="AO163" s="140"/>
      <c r="AP163" s="178"/>
      <c r="AQ163" s="178"/>
      <c r="AR163" s="178"/>
      <c r="AS163" s="178"/>
      <c r="AT163" s="178"/>
      <c r="AU163" s="178"/>
      <c r="AV163" s="178"/>
      <c r="AW163" s="178"/>
      <c r="AX163" s="178"/>
      <c r="AY163" s="178"/>
      <c r="AZ163" s="178"/>
      <c r="BA163" s="178"/>
      <c r="BB163" s="178"/>
      <c r="DF163" s="180"/>
      <c r="DI163" s="181"/>
    </row>
    <row r="164" spans="1:113" s="179" customFormat="1" ht="15.75" customHeight="1" hidden="1">
      <c r="A164" s="175"/>
      <c r="B164" s="176"/>
      <c r="C164" s="185"/>
      <c r="D164" s="185"/>
      <c r="E164" s="185"/>
      <c r="F164" s="140"/>
      <c r="G164" s="140"/>
      <c r="H164" s="140"/>
      <c r="I164" s="140"/>
      <c r="J164" s="140"/>
      <c r="K164" s="140"/>
      <c r="L164" s="140"/>
      <c r="M164" s="140"/>
      <c r="N164" s="140"/>
      <c r="O164" s="140"/>
      <c r="P164" s="140"/>
      <c r="Q164" s="140"/>
      <c r="R164" s="566">
        <v>12550</v>
      </c>
      <c r="S164" s="566">
        <v>12910</v>
      </c>
      <c r="T164" s="140"/>
      <c r="U164" s="140"/>
      <c r="V164" s="140"/>
      <c r="W164" s="140"/>
      <c r="X164" s="140"/>
      <c r="Y164" s="140"/>
      <c r="Z164" s="140"/>
      <c r="AA164" s="140"/>
      <c r="AB164" s="140"/>
      <c r="AC164" s="140"/>
      <c r="AD164" s="140"/>
      <c r="AE164" s="140"/>
      <c r="AF164" s="140"/>
      <c r="AG164" s="140"/>
      <c r="AH164" s="140"/>
      <c r="AI164" s="140"/>
      <c r="AJ164" s="140"/>
      <c r="AK164" s="140"/>
      <c r="AL164" s="178"/>
      <c r="AM164" s="178"/>
      <c r="AN164" s="140"/>
      <c r="AO164" s="140"/>
      <c r="AP164" s="178"/>
      <c r="AQ164" s="178"/>
      <c r="AR164" s="178"/>
      <c r="AS164" s="178"/>
      <c r="AT164" s="178"/>
      <c r="AU164" s="178"/>
      <c r="AV164" s="178"/>
      <c r="AW164" s="178"/>
      <c r="AX164" s="178"/>
      <c r="AY164" s="178"/>
      <c r="AZ164" s="178"/>
      <c r="BA164" s="178"/>
      <c r="BB164" s="178"/>
      <c r="DF164" s="180"/>
      <c r="DI164" s="181"/>
    </row>
    <row r="165" spans="1:113" s="179" customFormat="1" ht="15.75" customHeight="1" hidden="1">
      <c r="A165" s="175"/>
      <c r="B165" s="176"/>
      <c r="C165" s="185"/>
      <c r="D165" s="185"/>
      <c r="E165" s="185"/>
      <c r="F165" s="140"/>
      <c r="G165" s="140"/>
      <c r="H165" s="140"/>
      <c r="I165" s="140"/>
      <c r="J165" s="140"/>
      <c r="K165" s="140"/>
      <c r="L165" s="140"/>
      <c r="M165" s="140"/>
      <c r="N165" s="140"/>
      <c r="O165" s="140"/>
      <c r="P165" s="140"/>
      <c r="Q165" s="140"/>
      <c r="R165" s="566">
        <v>12910</v>
      </c>
      <c r="S165" s="566">
        <v>13270</v>
      </c>
      <c r="T165" s="140"/>
      <c r="U165" s="140"/>
      <c r="V165" s="140"/>
      <c r="W165" s="140"/>
      <c r="X165" s="140"/>
      <c r="Y165" s="140"/>
      <c r="Z165" s="140"/>
      <c r="AA165" s="140"/>
      <c r="AB165" s="140"/>
      <c r="AC165" s="140"/>
      <c r="AD165" s="140"/>
      <c r="AE165" s="140"/>
      <c r="AF165" s="140"/>
      <c r="AG165" s="140"/>
      <c r="AH165" s="140"/>
      <c r="AI165" s="140"/>
      <c r="AJ165" s="140"/>
      <c r="AK165" s="140"/>
      <c r="AL165" s="178"/>
      <c r="AM165" s="178"/>
      <c r="AN165" s="140"/>
      <c r="AO165" s="140"/>
      <c r="AP165" s="178"/>
      <c r="AQ165" s="178"/>
      <c r="AR165" s="178"/>
      <c r="AS165" s="178"/>
      <c r="AT165" s="178"/>
      <c r="AU165" s="178"/>
      <c r="AV165" s="178"/>
      <c r="AW165" s="178"/>
      <c r="AX165" s="178"/>
      <c r="AY165" s="178"/>
      <c r="AZ165" s="178"/>
      <c r="BA165" s="178"/>
      <c r="BB165" s="178"/>
      <c r="DF165" s="180"/>
      <c r="DI165" s="181"/>
    </row>
    <row r="166" spans="1:113" s="179" customFormat="1" ht="15.75" customHeight="1" hidden="1">
      <c r="A166" s="175"/>
      <c r="B166" s="176"/>
      <c r="C166" s="185"/>
      <c r="D166" s="185"/>
      <c r="E166" s="185"/>
      <c r="F166" s="140"/>
      <c r="G166" s="140"/>
      <c r="H166" s="140"/>
      <c r="I166" s="140"/>
      <c r="J166" s="140"/>
      <c r="K166" s="140"/>
      <c r="L166" s="140"/>
      <c r="M166" s="140"/>
      <c r="N166" s="140"/>
      <c r="O166" s="140"/>
      <c r="P166" s="140"/>
      <c r="Q166" s="140"/>
      <c r="R166" s="566">
        <v>13270</v>
      </c>
      <c r="S166" s="566">
        <v>13660</v>
      </c>
      <c r="T166" s="140"/>
      <c r="U166" s="140"/>
      <c r="V166" s="140"/>
      <c r="W166" s="140"/>
      <c r="X166" s="140"/>
      <c r="Y166" s="140"/>
      <c r="Z166" s="140"/>
      <c r="AA166" s="140"/>
      <c r="AB166" s="140"/>
      <c r="AC166" s="140"/>
      <c r="AD166" s="140"/>
      <c r="AE166" s="140"/>
      <c r="AF166" s="140"/>
      <c r="AG166" s="140"/>
      <c r="AH166" s="140"/>
      <c r="AI166" s="140"/>
      <c r="AJ166" s="140"/>
      <c r="AK166" s="140"/>
      <c r="AL166" s="178"/>
      <c r="AM166" s="178"/>
      <c r="AN166" s="140"/>
      <c r="AO166" s="140"/>
      <c r="AP166" s="178"/>
      <c r="AQ166" s="178"/>
      <c r="AR166" s="178"/>
      <c r="AS166" s="178"/>
      <c r="AT166" s="178"/>
      <c r="AU166" s="178"/>
      <c r="AV166" s="178"/>
      <c r="AW166" s="178"/>
      <c r="AX166" s="178"/>
      <c r="AY166" s="178"/>
      <c r="AZ166" s="178"/>
      <c r="BA166" s="178"/>
      <c r="BB166" s="178"/>
      <c r="DF166" s="180"/>
      <c r="DI166" s="181"/>
    </row>
    <row r="167" spans="1:113" s="179" customFormat="1" ht="15.75" customHeight="1" hidden="1">
      <c r="A167" s="175"/>
      <c r="B167" s="176"/>
      <c r="C167" s="185"/>
      <c r="D167" s="185"/>
      <c r="E167" s="185"/>
      <c r="F167" s="140"/>
      <c r="G167" s="140"/>
      <c r="H167" s="140"/>
      <c r="I167" s="140"/>
      <c r="J167" s="140"/>
      <c r="K167" s="140"/>
      <c r="L167" s="140"/>
      <c r="M167" s="140"/>
      <c r="N167" s="140"/>
      <c r="O167" s="140"/>
      <c r="P167" s="140"/>
      <c r="Q167" s="140"/>
      <c r="R167" s="566">
        <v>13660</v>
      </c>
      <c r="S167" s="566">
        <v>14050</v>
      </c>
      <c r="T167" s="140"/>
      <c r="U167" s="140"/>
      <c r="V167" s="140"/>
      <c r="W167" s="140"/>
      <c r="X167" s="140"/>
      <c r="Y167" s="140"/>
      <c r="Z167" s="140"/>
      <c r="AA167" s="140"/>
      <c r="AB167" s="140"/>
      <c r="AC167" s="140"/>
      <c r="AD167" s="140"/>
      <c r="AE167" s="140"/>
      <c r="AF167" s="140"/>
      <c r="AG167" s="140"/>
      <c r="AH167" s="140"/>
      <c r="AI167" s="140"/>
      <c r="AJ167" s="140"/>
      <c r="AK167" s="140"/>
      <c r="AL167" s="178"/>
      <c r="AM167" s="178"/>
      <c r="AN167" s="140"/>
      <c r="AO167" s="140"/>
      <c r="AP167" s="178"/>
      <c r="AQ167" s="178"/>
      <c r="AR167" s="178"/>
      <c r="AS167" s="178"/>
      <c r="AT167" s="178"/>
      <c r="AU167" s="178"/>
      <c r="AV167" s="178"/>
      <c r="AW167" s="178"/>
      <c r="AX167" s="178"/>
      <c r="AY167" s="178"/>
      <c r="AZ167" s="178"/>
      <c r="BA167" s="178"/>
      <c r="BB167" s="178"/>
      <c r="DF167" s="180"/>
      <c r="DI167" s="181"/>
    </row>
    <row r="168" spans="1:113" s="179" customFormat="1" ht="15.75" customHeight="1" hidden="1">
      <c r="A168" s="175"/>
      <c r="B168" s="176"/>
      <c r="C168" s="185"/>
      <c r="D168" s="185"/>
      <c r="E168" s="185"/>
      <c r="F168" s="140"/>
      <c r="G168" s="140"/>
      <c r="H168" s="140"/>
      <c r="I168" s="140"/>
      <c r="J168" s="140"/>
      <c r="K168" s="140"/>
      <c r="L168" s="140"/>
      <c r="M168" s="140"/>
      <c r="N168" s="140"/>
      <c r="O168" s="140"/>
      <c r="P168" s="140"/>
      <c r="Q168" s="140"/>
      <c r="R168" s="566">
        <v>14050</v>
      </c>
      <c r="S168" s="566">
        <v>14440</v>
      </c>
      <c r="T168" s="140"/>
      <c r="U168" s="140"/>
      <c r="V168" s="140"/>
      <c r="W168" s="140"/>
      <c r="X168" s="140"/>
      <c r="Y168" s="140"/>
      <c r="Z168" s="140"/>
      <c r="AA168" s="140"/>
      <c r="AB168" s="140"/>
      <c r="AC168" s="140"/>
      <c r="AD168" s="140"/>
      <c r="AE168" s="140"/>
      <c r="AF168" s="140"/>
      <c r="AG168" s="140"/>
      <c r="AH168" s="140"/>
      <c r="AI168" s="140"/>
      <c r="AJ168" s="140"/>
      <c r="AK168" s="140"/>
      <c r="AL168" s="178"/>
      <c r="AM168" s="178"/>
      <c r="AN168" s="140"/>
      <c r="AO168" s="140"/>
      <c r="AP168" s="178"/>
      <c r="AQ168" s="178"/>
      <c r="AR168" s="178"/>
      <c r="AS168" s="178"/>
      <c r="AT168" s="178"/>
      <c r="AU168" s="178"/>
      <c r="AV168" s="178"/>
      <c r="AW168" s="178"/>
      <c r="AX168" s="178"/>
      <c r="AY168" s="178"/>
      <c r="AZ168" s="178"/>
      <c r="BA168" s="178"/>
      <c r="BB168" s="178"/>
      <c r="DF168" s="180"/>
      <c r="DI168" s="181"/>
    </row>
    <row r="169" spans="1:113" s="179" customFormat="1" ht="15.75" customHeight="1" hidden="1">
      <c r="A169" s="175"/>
      <c r="B169" s="176"/>
      <c r="C169" s="185"/>
      <c r="D169" s="185"/>
      <c r="E169" s="185"/>
      <c r="F169" s="140"/>
      <c r="G169" s="140"/>
      <c r="H169" s="140"/>
      <c r="I169" s="140"/>
      <c r="J169" s="140"/>
      <c r="K169" s="140"/>
      <c r="L169" s="140"/>
      <c r="M169" s="140"/>
      <c r="N169" s="140"/>
      <c r="O169" s="140"/>
      <c r="P169" s="140"/>
      <c r="Q169" s="140"/>
      <c r="R169" s="566">
        <v>14440</v>
      </c>
      <c r="S169" s="566">
        <v>14860</v>
      </c>
      <c r="T169" s="140"/>
      <c r="U169" s="140"/>
      <c r="V169" s="140"/>
      <c r="W169" s="140"/>
      <c r="X169" s="140"/>
      <c r="Y169" s="140"/>
      <c r="Z169" s="140"/>
      <c r="AA169" s="140"/>
      <c r="AB169" s="140"/>
      <c r="AC169" s="140"/>
      <c r="AD169" s="140"/>
      <c r="AE169" s="140"/>
      <c r="AF169" s="140"/>
      <c r="AG169" s="140"/>
      <c r="AH169" s="140"/>
      <c r="AI169" s="140"/>
      <c r="AJ169" s="140"/>
      <c r="AK169" s="140"/>
      <c r="AL169" s="178"/>
      <c r="AM169" s="178"/>
      <c r="AN169" s="140"/>
      <c r="AO169" s="140"/>
      <c r="AP169" s="178"/>
      <c r="AQ169" s="178"/>
      <c r="AR169" s="178"/>
      <c r="AS169" s="178"/>
      <c r="AT169" s="178"/>
      <c r="AU169" s="178"/>
      <c r="AV169" s="178"/>
      <c r="AW169" s="178"/>
      <c r="AX169" s="178"/>
      <c r="AY169" s="178"/>
      <c r="AZ169" s="178"/>
      <c r="BA169" s="178"/>
      <c r="BB169" s="178"/>
      <c r="DF169" s="180"/>
      <c r="DI169" s="181"/>
    </row>
    <row r="170" spans="1:113" s="179" customFormat="1" ht="15.75" customHeight="1" hidden="1">
      <c r="A170" s="175"/>
      <c r="B170" s="176"/>
      <c r="C170" s="185"/>
      <c r="D170" s="185"/>
      <c r="E170" s="212"/>
      <c r="F170" s="140"/>
      <c r="G170" s="140"/>
      <c r="H170" s="140"/>
      <c r="I170" s="140"/>
      <c r="J170" s="140"/>
      <c r="K170" s="140"/>
      <c r="L170" s="140"/>
      <c r="M170" s="140"/>
      <c r="N170" s="140"/>
      <c r="O170" s="140"/>
      <c r="P170" s="140"/>
      <c r="Q170" s="140"/>
      <c r="R170" s="566">
        <v>14860</v>
      </c>
      <c r="S170" s="566">
        <v>15280</v>
      </c>
      <c r="T170" s="140"/>
      <c r="U170" s="140"/>
      <c r="V170" s="140"/>
      <c r="W170" s="140"/>
      <c r="X170" s="140"/>
      <c r="Y170" s="140"/>
      <c r="Z170" s="140"/>
      <c r="AA170" s="140"/>
      <c r="AB170" s="140"/>
      <c r="AC170" s="140"/>
      <c r="AD170" s="140"/>
      <c r="AE170" s="140"/>
      <c r="AF170" s="140"/>
      <c r="AG170" s="140"/>
      <c r="AH170" s="140"/>
      <c r="AI170" s="140"/>
      <c r="AJ170" s="140"/>
      <c r="AK170" s="140"/>
      <c r="AL170" s="178"/>
      <c r="AM170" s="178"/>
      <c r="AN170" s="140"/>
      <c r="AO170" s="140"/>
      <c r="AP170" s="178"/>
      <c r="AQ170" s="178"/>
      <c r="AR170" s="178"/>
      <c r="AS170" s="178"/>
      <c r="AT170" s="178"/>
      <c r="AU170" s="178"/>
      <c r="AV170" s="178"/>
      <c r="AW170" s="178"/>
      <c r="AX170" s="178"/>
      <c r="AY170" s="178"/>
      <c r="AZ170" s="178"/>
      <c r="BA170" s="178"/>
      <c r="BB170" s="178"/>
      <c r="DF170" s="180"/>
      <c r="DI170" s="181"/>
    </row>
    <row r="171" spans="1:113" s="179" customFormat="1" ht="15.75" customHeight="1" hidden="1">
      <c r="A171" s="175"/>
      <c r="B171" s="176"/>
      <c r="C171" s="185"/>
      <c r="D171" s="185"/>
      <c r="E171" s="212"/>
      <c r="F171" s="140"/>
      <c r="G171" s="140"/>
      <c r="H171" s="140"/>
      <c r="I171" s="140"/>
      <c r="J171" s="140"/>
      <c r="K171" s="140"/>
      <c r="L171" s="140"/>
      <c r="M171" s="140"/>
      <c r="N171" s="140"/>
      <c r="O171" s="140"/>
      <c r="P171" s="140"/>
      <c r="Q171" s="140"/>
      <c r="R171" s="566">
        <v>15280</v>
      </c>
      <c r="S171" s="566">
        <v>15700</v>
      </c>
      <c r="T171" s="140"/>
      <c r="U171" s="140"/>
      <c r="V171" s="140"/>
      <c r="W171" s="140"/>
      <c r="X171" s="140"/>
      <c r="Y171" s="140"/>
      <c r="Z171" s="140"/>
      <c r="AA171" s="140"/>
      <c r="AB171" s="140"/>
      <c r="AC171" s="140"/>
      <c r="AD171" s="140"/>
      <c r="AE171" s="140"/>
      <c r="AF171" s="140"/>
      <c r="AG171" s="140"/>
      <c r="AH171" s="140"/>
      <c r="AI171" s="140"/>
      <c r="AJ171" s="140"/>
      <c r="AK171" s="140"/>
      <c r="AL171" s="178"/>
      <c r="AM171" s="178"/>
      <c r="AN171" s="140"/>
      <c r="AO171" s="140"/>
      <c r="AP171" s="178"/>
      <c r="AQ171" s="178"/>
      <c r="AR171" s="178"/>
      <c r="AS171" s="178"/>
      <c r="AT171" s="178"/>
      <c r="AU171" s="178"/>
      <c r="AV171" s="178"/>
      <c r="AW171" s="178"/>
      <c r="AX171" s="178"/>
      <c r="AY171" s="178"/>
      <c r="AZ171" s="178"/>
      <c r="BA171" s="178"/>
      <c r="BB171" s="178"/>
      <c r="DF171" s="180"/>
      <c r="DI171" s="181"/>
    </row>
    <row r="172" spans="1:113" s="179" customFormat="1" ht="15.75" customHeight="1" hidden="1">
      <c r="A172" s="175"/>
      <c r="B172" s="176"/>
      <c r="C172" s="185"/>
      <c r="D172" s="185"/>
      <c r="E172" s="212"/>
      <c r="F172" s="140"/>
      <c r="G172" s="140"/>
      <c r="H172" s="140"/>
      <c r="I172" s="140"/>
      <c r="J172" s="140"/>
      <c r="K172" s="140"/>
      <c r="L172" s="140"/>
      <c r="M172" s="140"/>
      <c r="N172" s="140"/>
      <c r="O172" s="140"/>
      <c r="P172" s="140"/>
      <c r="Q172" s="140"/>
      <c r="R172" s="566">
        <v>15700</v>
      </c>
      <c r="S172" s="566">
        <v>16150</v>
      </c>
      <c r="T172" s="140"/>
      <c r="U172" s="140"/>
      <c r="V172" s="140"/>
      <c r="W172" s="140"/>
      <c r="X172" s="140"/>
      <c r="Y172" s="140"/>
      <c r="Z172" s="140"/>
      <c r="AA172" s="140"/>
      <c r="AB172" s="140"/>
      <c r="AC172" s="140"/>
      <c r="AD172" s="140"/>
      <c r="AE172" s="140"/>
      <c r="AF172" s="140"/>
      <c r="AG172" s="140"/>
      <c r="AH172" s="140"/>
      <c r="AI172" s="140"/>
      <c r="AJ172" s="140"/>
      <c r="AK172" s="140"/>
      <c r="AL172" s="178"/>
      <c r="AM172" s="178"/>
      <c r="AN172" s="140"/>
      <c r="AO172" s="140"/>
      <c r="AP172" s="178"/>
      <c r="AQ172" s="178"/>
      <c r="AR172" s="178"/>
      <c r="AS172" s="178"/>
      <c r="AT172" s="178"/>
      <c r="AU172" s="178"/>
      <c r="AV172" s="178"/>
      <c r="AW172" s="178"/>
      <c r="AX172" s="178"/>
      <c r="AY172" s="178"/>
      <c r="AZ172" s="178"/>
      <c r="BA172" s="178"/>
      <c r="BB172" s="178"/>
      <c r="DF172" s="180"/>
      <c r="DI172" s="181"/>
    </row>
    <row r="173" spans="1:113" s="179" customFormat="1" ht="15.75" customHeight="1" hidden="1">
      <c r="A173" s="175"/>
      <c r="B173" s="176"/>
      <c r="C173" s="185"/>
      <c r="D173" s="185"/>
      <c r="E173" s="212"/>
      <c r="F173" s="140"/>
      <c r="G173" s="140"/>
      <c r="H173" s="140"/>
      <c r="I173" s="140"/>
      <c r="J173" s="140"/>
      <c r="K173" s="140"/>
      <c r="L173" s="140"/>
      <c r="M173" s="140"/>
      <c r="N173" s="140"/>
      <c r="O173" s="140"/>
      <c r="P173" s="140"/>
      <c r="Q173" s="140"/>
      <c r="R173" s="566">
        <v>16150</v>
      </c>
      <c r="S173" s="566">
        <v>16600</v>
      </c>
      <c r="T173" s="140"/>
      <c r="U173" s="140"/>
      <c r="V173" s="140"/>
      <c r="W173" s="140"/>
      <c r="X173" s="140"/>
      <c r="Y173" s="140"/>
      <c r="Z173" s="140"/>
      <c r="AA173" s="140"/>
      <c r="AB173" s="140"/>
      <c r="AC173" s="140"/>
      <c r="AD173" s="140"/>
      <c r="AE173" s="140"/>
      <c r="AF173" s="140"/>
      <c r="AG173" s="140"/>
      <c r="AH173" s="140"/>
      <c r="AI173" s="140"/>
      <c r="AJ173" s="140"/>
      <c r="AK173" s="140"/>
      <c r="AL173" s="178"/>
      <c r="AM173" s="178"/>
      <c r="AN173" s="140"/>
      <c r="AO173" s="140"/>
      <c r="AP173" s="178"/>
      <c r="AQ173" s="178"/>
      <c r="AR173" s="178"/>
      <c r="AS173" s="178"/>
      <c r="AT173" s="178"/>
      <c r="AU173" s="178"/>
      <c r="AV173" s="178"/>
      <c r="AW173" s="178"/>
      <c r="AX173" s="178"/>
      <c r="AY173" s="178"/>
      <c r="AZ173" s="178"/>
      <c r="BA173" s="178"/>
      <c r="BB173" s="178"/>
      <c r="DF173" s="180"/>
      <c r="DI173" s="181"/>
    </row>
    <row r="174" spans="1:113" s="179" customFormat="1" ht="15.75" customHeight="1" hidden="1">
      <c r="A174" s="175"/>
      <c r="B174" s="176"/>
      <c r="C174" s="185"/>
      <c r="D174" s="185"/>
      <c r="E174" s="212"/>
      <c r="F174" s="140"/>
      <c r="G174" s="140"/>
      <c r="H174" s="140"/>
      <c r="I174" s="140"/>
      <c r="J174" s="140"/>
      <c r="K174" s="140"/>
      <c r="L174" s="140"/>
      <c r="M174" s="140"/>
      <c r="N174" s="140"/>
      <c r="O174" s="140"/>
      <c r="P174" s="140"/>
      <c r="Q174" s="140"/>
      <c r="R174" s="566">
        <v>16600</v>
      </c>
      <c r="S174" s="566">
        <v>17050</v>
      </c>
      <c r="T174" s="140"/>
      <c r="U174" s="140"/>
      <c r="V174" s="140"/>
      <c r="W174" s="140"/>
      <c r="X174" s="140"/>
      <c r="Y174" s="140"/>
      <c r="Z174" s="140"/>
      <c r="AA174" s="140"/>
      <c r="AB174" s="140"/>
      <c r="AC174" s="140"/>
      <c r="AD174" s="140"/>
      <c r="AE174" s="140"/>
      <c r="AF174" s="140"/>
      <c r="AG174" s="140"/>
      <c r="AH174" s="140"/>
      <c r="AI174" s="140"/>
      <c r="AJ174" s="140"/>
      <c r="AK174" s="140"/>
      <c r="AL174" s="178"/>
      <c r="AM174" s="178"/>
      <c r="AN174" s="140"/>
      <c r="AO174" s="140"/>
      <c r="AP174" s="178"/>
      <c r="AQ174" s="178"/>
      <c r="AR174" s="178"/>
      <c r="AS174" s="178"/>
      <c r="AT174" s="178"/>
      <c r="AU174" s="178"/>
      <c r="AV174" s="178"/>
      <c r="AW174" s="178"/>
      <c r="AX174" s="178"/>
      <c r="AY174" s="178"/>
      <c r="AZ174" s="178"/>
      <c r="BA174" s="178"/>
      <c r="BB174" s="178"/>
      <c r="DF174" s="180"/>
      <c r="DI174" s="181"/>
    </row>
    <row r="175" spans="1:113" s="179" customFormat="1" ht="15.75" customHeight="1" hidden="1">
      <c r="A175" s="175"/>
      <c r="B175" s="176"/>
      <c r="C175" s="185"/>
      <c r="D175" s="185"/>
      <c r="E175" s="212"/>
      <c r="F175" s="140"/>
      <c r="G175" s="140"/>
      <c r="H175" s="140"/>
      <c r="I175" s="140"/>
      <c r="J175" s="140"/>
      <c r="K175" s="140"/>
      <c r="L175" s="140"/>
      <c r="M175" s="140"/>
      <c r="N175" s="140"/>
      <c r="O175" s="140"/>
      <c r="P175" s="140"/>
      <c r="Q175" s="140"/>
      <c r="R175" s="566">
        <v>17050</v>
      </c>
      <c r="S175" s="566">
        <v>17540</v>
      </c>
      <c r="T175" s="140"/>
      <c r="U175" s="140"/>
      <c r="V175" s="140"/>
      <c r="W175" s="140"/>
      <c r="X175" s="140"/>
      <c r="Y175" s="140"/>
      <c r="Z175" s="140"/>
      <c r="AA175" s="140"/>
      <c r="AB175" s="140"/>
      <c r="AC175" s="140"/>
      <c r="AD175" s="140"/>
      <c r="AE175" s="140"/>
      <c r="AF175" s="140"/>
      <c r="AG175" s="140"/>
      <c r="AH175" s="140"/>
      <c r="AI175" s="140"/>
      <c r="AJ175" s="140"/>
      <c r="AK175" s="140"/>
      <c r="AL175" s="178"/>
      <c r="AM175" s="178"/>
      <c r="AN175" s="140"/>
      <c r="AO175" s="140"/>
      <c r="AP175" s="178"/>
      <c r="AQ175" s="178"/>
      <c r="AR175" s="178"/>
      <c r="AS175" s="178"/>
      <c r="AT175" s="178"/>
      <c r="AU175" s="178"/>
      <c r="AV175" s="178"/>
      <c r="AW175" s="178"/>
      <c r="AX175" s="178"/>
      <c r="AY175" s="178"/>
      <c r="AZ175" s="178"/>
      <c r="BA175" s="178"/>
      <c r="BB175" s="178"/>
      <c r="DF175" s="180"/>
      <c r="DI175" s="181"/>
    </row>
    <row r="176" spans="1:113" s="179" customFormat="1" ht="15.75" customHeight="1" hidden="1">
      <c r="A176" s="175"/>
      <c r="B176" s="176"/>
      <c r="C176" s="185"/>
      <c r="D176" s="185"/>
      <c r="E176" s="212"/>
      <c r="F176" s="140"/>
      <c r="G176" s="140"/>
      <c r="H176" s="140"/>
      <c r="I176" s="140"/>
      <c r="J176" s="140"/>
      <c r="K176" s="140"/>
      <c r="L176" s="140"/>
      <c r="M176" s="140"/>
      <c r="N176" s="140"/>
      <c r="O176" s="140"/>
      <c r="P176" s="140"/>
      <c r="Q176" s="140"/>
      <c r="R176" s="566">
        <v>17540</v>
      </c>
      <c r="S176" s="566">
        <v>18030</v>
      </c>
      <c r="T176" s="140"/>
      <c r="U176" s="140"/>
      <c r="V176" s="140"/>
      <c r="W176" s="140"/>
      <c r="X176" s="140"/>
      <c r="Y176" s="140"/>
      <c r="Z176" s="140"/>
      <c r="AA176" s="140"/>
      <c r="AB176" s="140"/>
      <c r="AC176" s="140"/>
      <c r="AD176" s="140"/>
      <c r="AE176" s="140"/>
      <c r="AF176" s="140"/>
      <c r="AG176" s="140"/>
      <c r="AH176" s="140"/>
      <c r="AI176" s="140"/>
      <c r="AJ176" s="140"/>
      <c r="AK176" s="140"/>
      <c r="AL176" s="178"/>
      <c r="AM176" s="178"/>
      <c r="AN176" s="140"/>
      <c r="AO176" s="140"/>
      <c r="AP176" s="178"/>
      <c r="AQ176" s="178"/>
      <c r="AR176" s="178"/>
      <c r="AS176" s="178"/>
      <c r="AT176" s="178"/>
      <c r="AU176" s="178"/>
      <c r="AV176" s="178"/>
      <c r="AW176" s="178"/>
      <c r="AX176" s="178"/>
      <c r="AY176" s="178"/>
      <c r="AZ176" s="178"/>
      <c r="BA176" s="178"/>
      <c r="BB176" s="178"/>
      <c r="DF176" s="180"/>
      <c r="DI176" s="181"/>
    </row>
    <row r="177" spans="1:113" s="179" customFormat="1" ht="15.75" customHeight="1" hidden="1">
      <c r="A177" s="175"/>
      <c r="B177" s="176"/>
      <c r="C177" s="185"/>
      <c r="D177" s="185"/>
      <c r="E177" s="212"/>
      <c r="F177" s="140"/>
      <c r="G177" s="140"/>
      <c r="H177" s="140"/>
      <c r="I177" s="140"/>
      <c r="J177" s="140"/>
      <c r="K177" s="140"/>
      <c r="L177" s="140"/>
      <c r="M177" s="140"/>
      <c r="N177" s="140"/>
      <c r="O177" s="140"/>
      <c r="P177" s="140"/>
      <c r="Q177" s="140"/>
      <c r="R177" s="566">
        <v>18030</v>
      </c>
      <c r="S177" s="566">
        <v>18520</v>
      </c>
      <c r="T177" s="140"/>
      <c r="U177" s="140"/>
      <c r="V177" s="140"/>
      <c r="W177" s="140"/>
      <c r="X177" s="140"/>
      <c r="Y177" s="140"/>
      <c r="Z177" s="140"/>
      <c r="AA177" s="140"/>
      <c r="AB177" s="140"/>
      <c r="AC177" s="140"/>
      <c r="AD177" s="140"/>
      <c r="AE177" s="140"/>
      <c r="AF177" s="140"/>
      <c r="AG177" s="140"/>
      <c r="AH177" s="140"/>
      <c r="AI177" s="140"/>
      <c r="AJ177" s="140"/>
      <c r="AK177" s="140"/>
      <c r="AL177" s="178"/>
      <c r="AM177" s="178"/>
      <c r="AN177" s="140"/>
      <c r="AO177" s="140"/>
      <c r="AP177" s="178"/>
      <c r="AQ177" s="178"/>
      <c r="AR177" s="178"/>
      <c r="AS177" s="178"/>
      <c r="AT177" s="178"/>
      <c r="AU177" s="178"/>
      <c r="AV177" s="178"/>
      <c r="AW177" s="178"/>
      <c r="AX177" s="178"/>
      <c r="AY177" s="178"/>
      <c r="AZ177" s="178"/>
      <c r="BA177" s="178"/>
      <c r="BB177" s="178"/>
      <c r="DF177" s="180"/>
      <c r="DI177" s="181"/>
    </row>
    <row r="178" spans="1:113" s="179" customFormat="1" ht="15.75" customHeight="1" hidden="1">
      <c r="A178" s="175"/>
      <c r="B178" s="176"/>
      <c r="C178" s="185"/>
      <c r="D178" s="185"/>
      <c r="E178" s="212"/>
      <c r="F178" s="140"/>
      <c r="G178" s="140"/>
      <c r="H178" s="140"/>
      <c r="I178" s="140"/>
      <c r="J178" s="140"/>
      <c r="K178" s="140"/>
      <c r="L178" s="140"/>
      <c r="M178" s="140"/>
      <c r="N178" s="140"/>
      <c r="O178" s="140"/>
      <c r="P178" s="140"/>
      <c r="Q178" s="140"/>
      <c r="R178" s="566">
        <v>18520</v>
      </c>
      <c r="S178" s="566">
        <v>19050</v>
      </c>
      <c r="T178" s="140"/>
      <c r="U178" s="140"/>
      <c r="V178" s="140"/>
      <c r="W178" s="140"/>
      <c r="X178" s="140"/>
      <c r="Y178" s="140"/>
      <c r="Z178" s="140"/>
      <c r="AA178" s="140"/>
      <c r="AB178" s="140"/>
      <c r="AC178" s="140"/>
      <c r="AD178" s="140"/>
      <c r="AE178" s="140"/>
      <c r="AF178" s="140"/>
      <c r="AG178" s="140"/>
      <c r="AH178" s="140"/>
      <c r="AI178" s="140"/>
      <c r="AJ178" s="140"/>
      <c r="AK178" s="140"/>
      <c r="AL178" s="178"/>
      <c r="AM178" s="178"/>
      <c r="AN178" s="140"/>
      <c r="AO178" s="140"/>
      <c r="AP178" s="178"/>
      <c r="AQ178" s="178"/>
      <c r="AR178" s="178"/>
      <c r="AS178" s="178"/>
      <c r="AT178" s="178"/>
      <c r="AU178" s="178"/>
      <c r="AV178" s="178"/>
      <c r="AW178" s="178"/>
      <c r="AX178" s="178"/>
      <c r="AY178" s="178"/>
      <c r="AZ178" s="178"/>
      <c r="BA178" s="178"/>
      <c r="BB178" s="178"/>
      <c r="DF178" s="180"/>
      <c r="DI178" s="181"/>
    </row>
    <row r="179" spans="1:113" s="179" customFormat="1" ht="15.75" customHeight="1" hidden="1">
      <c r="A179" s="175"/>
      <c r="B179" s="176"/>
      <c r="C179" s="185"/>
      <c r="D179" s="185"/>
      <c r="E179" s="212"/>
      <c r="F179" s="140"/>
      <c r="G179" s="140"/>
      <c r="H179" s="140"/>
      <c r="I179" s="140"/>
      <c r="J179" s="140"/>
      <c r="K179" s="140"/>
      <c r="L179" s="140"/>
      <c r="M179" s="140"/>
      <c r="N179" s="140"/>
      <c r="O179" s="140"/>
      <c r="P179" s="140"/>
      <c r="Q179" s="140"/>
      <c r="R179" s="566">
        <v>19050</v>
      </c>
      <c r="S179" s="566">
        <v>19580</v>
      </c>
      <c r="T179" s="140"/>
      <c r="U179" s="140"/>
      <c r="V179" s="140"/>
      <c r="W179" s="140"/>
      <c r="X179" s="140"/>
      <c r="Y179" s="140"/>
      <c r="Z179" s="140"/>
      <c r="AA179" s="140"/>
      <c r="AB179" s="140"/>
      <c r="AC179" s="140"/>
      <c r="AD179" s="140"/>
      <c r="AE179" s="140"/>
      <c r="AF179" s="140"/>
      <c r="AG179" s="140"/>
      <c r="AH179" s="140"/>
      <c r="AI179" s="140"/>
      <c r="AJ179" s="140"/>
      <c r="AK179" s="140"/>
      <c r="AL179" s="178"/>
      <c r="AM179" s="178"/>
      <c r="AN179" s="140"/>
      <c r="AO179" s="140"/>
      <c r="AP179" s="178"/>
      <c r="AQ179" s="178"/>
      <c r="AR179" s="178"/>
      <c r="AS179" s="178"/>
      <c r="AT179" s="178"/>
      <c r="AU179" s="178"/>
      <c r="AV179" s="178"/>
      <c r="AW179" s="178"/>
      <c r="AX179" s="178"/>
      <c r="AY179" s="178"/>
      <c r="AZ179" s="178"/>
      <c r="BA179" s="178"/>
      <c r="BB179" s="178"/>
      <c r="DF179" s="180"/>
      <c r="DI179" s="181"/>
    </row>
    <row r="180" spans="1:113" s="179" customFormat="1" ht="15.75" customHeight="1" hidden="1">
      <c r="A180" s="175"/>
      <c r="B180" s="176"/>
      <c r="C180" s="185"/>
      <c r="D180" s="185"/>
      <c r="E180" s="212"/>
      <c r="F180" s="140"/>
      <c r="G180" s="140"/>
      <c r="H180" s="140"/>
      <c r="I180" s="140"/>
      <c r="J180" s="140"/>
      <c r="K180" s="140"/>
      <c r="L180" s="140"/>
      <c r="M180" s="140"/>
      <c r="N180" s="140"/>
      <c r="O180" s="140"/>
      <c r="P180" s="140"/>
      <c r="Q180" s="140"/>
      <c r="R180" s="566">
        <v>19580</v>
      </c>
      <c r="S180" s="566">
        <v>20110</v>
      </c>
      <c r="T180" s="140"/>
      <c r="U180" s="140"/>
      <c r="V180" s="140"/>
      <c r="W180" s="140"/>
      <c r="X180" s="140"/>
      <c r="Y180" s="140"/>
      <c r="Z180" s="140"/>
      <c r="AA180" s="140"/>
      <c r="AB180" s="140"/>
      <c r="AC180" s="140"/>
      <c r="AD180" s="140"/>
      <c r="AE180" s="140"/>
      <c r="AF180" s="140"/>
      <c r="AG180" s="140"/>
      <c r="AH180" s="140"/>
      <c r="AI180" s="140"/>
      <c r="AJ180" s="140"/>
      <c r="AK180" s="140"/>
      <c r="AL180" s="178"/>
      <c r="AM180" s="178"/>
      <c r="AN180" s="140"/>
      <c r="AO180" s="140"/>
      <c r="AP180" s="178"/>
      <c r="AQ180" s="178"/>
      <c r="AR180" s="178"/>
      <c r="AS180" s="178"/>
      <c r="AT180" s="178"/>
      <c r="AU180" s="178"/>
      <c r="AV180" s="178"/>
      <c r="AW180" s="178"/>
      <c r="AX180" s="178"/>
      <c r="AY180" s="178"/>
      <c r="AZ180" s="178"/>
      <c r="BA180" s="178"/>
      <c r="BB180" s="178"/>
      <c r="DF180" s="180"/>
      <c r="DI180" s="181"/>
    </row>
    <row r="181" spans="1:113" s="179" customFormat="1" ht="15.75" customHeight="1" hidden="1">
      <c r="A181" s="175"/>
      <c r="B181" s="176"/>
      <c r="C181" s="185"/>
      <c r="D181" s="185"/>
      <c r="E181" s="212"/>
      <c r="F181" s="140"/>
      <c r="G181" s="140"/>
      <c r="H181" s="140"/>
      <c r="I181" s="140"/>
      <c r="J181" s="140"/>
      <c r="K181" s="140"/>
      <c r="L181" s="140"/>
      <c r="M181" s="140"/>
      <c r="N181" s="140"/>
      <c r="O181" s="140"/>
      <c r="P181" s="140"/>
      <c r="Q181" s="140"/>
      <c r="R181" s="566">
        <v>20110</v>
      </c>
      <c r="S181" s="566">
        <v>20680</v>
      </c>
      <c r="T181" s="140"/>
      <c r="U181" s="140"/>
      <c r="V181" s="140"/>
      <c r="W181" s="140"/>
      <c r="X181" s="140"/>
      <c r="Y181" s="140"/>
      <c r="Z181" s="140"/>
      <c r="AA181" s="140"/>
      <c r="AB181" s="140"/>
      <c r="AC181" s="140"/>
      <c r="AD181" s="140"/>
      <c r="AE181" s="140"/>
      <c r="AF181" s="140"/>
      <c r="AG181" s="140"/>
      <c r="AH181" s="140"/>
      <c r="AI181" s="140"/>
      <c r="AJ181" s="140"/>
      <c r="AK181" s="140"/>
      <c r="AL181" s="178"/>
      <c r="AM181" s="178"/>
      <c r="AN181" s="140"/>
      <c r="AO181" s="140"/>
      <c r="AP181" s="178"/>
      <c r="AQ181" s="178"/>
      <c r="AR181" s="178"/>
      <c r="AS181" s="178"/>
      <c r="AT181" s="178"/>
      <c r="AU181" s="178"/>
      <c r="AV181" s="178"/>
      <c r="AW181" s="178"/>
      <c r="AX181" s="178"/>
      <c r="AY181" s="178"/>
      <c r="AZ181" s="178"/>
      <c r="BA181" s="178"/>
      <c r="BB181" s="178"/>
      <c r="DF181" s="180"/>
      <c r="DI181" s="181"/>
    </row>
    <row r="182" spans="1:113" s="179" customFormat="1" ht="15.75" customHeight="1" hidden="1">
      <c r="A182" s="175"/>
      <c r="B182" s="176"/>
      <c r="C182" s="185"/>
      <c r="D182" s="185"/>
      <c r="E182" s="212"/>
      <c r="F182" s="140"/>
      <c r="G182" s="140"/>
      <c r="H182" s="140"/>
      <c r="I182" s="140"/>
      <c r="J182" s="140"/>
      <c r="K182" s="140"/>
      <c r="L182" s="140"/>
      <c r="M182" s="140"/>
      <c r="N182" s="140"/>
      <c r="O182" s="140"/>
      <c r="P182" s="140"/>
      <c r="Q182" s="140"/>
      <c r="R182" s="566">
        <v>20680</v>
      </c>
      <c r="S182" s="566">
        <v>21250</v>
      </c>
      <c r="T182" s="140"/>
      <c r="U182" s="140"/>
      <c r="V182" s="140"/>
      <c r="W182" s="140"/>
      <c r="X182" s="140"/>
      <c r="Y182" s="140"/>
      <c r="Z182" s="140"/>
      <c r="AA182" s="140"/>
      <c r="AB182" s="140"/>
      <c r="AC182" s="140"/>
      <c r="AD182" s="140"/>
      <c r="AE182" s="140"/>
      <c r="AF182" s="140"/>
      <c r="AG182" s="140"/>
      <c r="AH182" s="140"/>
      <c r="AI182" s="140"/>
      <c r="AJ182" s="140"/>
      <c r="AK182" s="140"/>
      <c r="AL182" s="178"/>
      <c r="AM182" s="178"/>
      <c r="AN182" s="178"/>
      <c r="AO182" s="178"/>
      <c r="AP182" s="178"/>
      <c r="AQ182" s="178"/>
      <c r="AR182" s="178"/>
      <c r="AS182" s="178"/>
      <c r="AT182" s="178"/>
      <c r="AU182" s="178"/>
      <c r="AV182" s="178"/>
      <c r="AW182" s="178"/>
      <c r="AX182" s="178"/>
      <c r="AY182" s="178"/>
      <c r="AZ182" s="178"/>
      <c r="BA182" s="178"/>
      <c r="BB182" s="178"/>
      <c r="DF182" s="180"/>
      <c r="DI182" s="181"/>
    </row>
    <row r="183" spans="1:113" s="179" customFormat="1" ht="15.75" customHeight="1" hidden="1">
      <c r="A183" s="175"/>
      <c r="B183" s="176"/>
      <c r="C183" s="185"/>
      <c r="D183" s="185"/>
      <c r="E183" s="212"/>
      <c r="F183" s="140"/>
      <c r="G183" s="140"/>
      <c r="H183" s="140"/>
      <c r="I183" s="140"/>
      <c r="J183" s="140"/>
      <c r="K183" s="140"/>
      <c r="L183" s="140"/>
      <c r="M183" s="140"/>
      <c r="N183" s="140"/>
      <c r="O183" s="140"/>
      <c r="P183" s="140"/>
      <c r="Q183" s="140"/>
      <c r="R183" s="566">
        <v>21250</v>
      </c>
      <c r="S183" s="566">
        <v>21820</v>
      </c>
      <c r="T183" s="140"/>
      <c r="U183" s="140"/>
      <c r="V183" s="140"/>
      <c r="W183" s="140"/>
      <c r="X183" s="140"/>
      <c r="Y183" s="140"/>
      <c r="Z183" s="140"/>
      <c r="AA183" s="140"/>
      <c r="AB183" s="140"/>
      <c r="AC183" s="140"/>
      <c r="AD183" s="140"/>
      <c r="AE183" s="140"/>
      <c r="AF183" s="140"/>
      <c r="AG183" s="140"/>
      <c r="AH183" s="140"/>
      <c r="AI183" s="140"/>
      <c r="AJ183" s="140"/>
      <c r="AK183" s="140"/>
      <c r="AL183" s="178"/>
      <c r="AM183" s="178"/>
      <c r="AN183" s="178"/>
      <c r="AO183" s="178"/>
      <c r="AP183" s="178"/>
      <c r="AQ183" s="178"/>
      <c r="AR183" s="178"/>
      <c r="AS183" s="178"/>
      <c r="AT183" s="178"/>
      <c r="AU183" s="178"/>
      <c r="AV183" s="178"/>
      <c r="AW183" s="178"/>
      <c r="AX183" s="178"/>
      <c r="AY183" s="178"/>
      <c r="AZ183" s="178"/>
      <c r="BA183" s="178"/>
      <c r="BB183" s="178"/>
      <c r="DF183" s="180"/>
      <c r="DI183" s="181"/>
    </row>
    <row r="184" spans="2:113" s="179" customFormat="1" ht="15.75" customHeight="1" hidden="1">
      <c r="B184" s="213"/>
      <c r="C184" s="185"/>
      <c r="D184" s="185"/>
      <c r="E184" s="212"/>
      <c r="F184" s="213"/>
      <c r="G184" s="140"/>
      <c r="R184" s="566">
        <v>21820</v>
      </c>
      <c r="S184" s="566">
        <v>22430</v>
      </c>
      <c r="DF184" s="180"/>
      <c r="DI184" s="181"/>
    </row>
    <row r="185" spans="2:113" s="179" customFormat="1" ht="15.75" customHeight="1" hidden="1">
      <c r="B185" s="213"/>
      <c r="C185" s="185"/>
      <c r="D185" s="185"/>
      <c r="E185" s="212"/>
      <c r="F185" s="213"/>
      <c r="G185" s="140"/>
      <c r="R185" s="566">
        <v>22430</v>
      </c>
      <c r="S185" s="566">
        <v>23040</v>
      </c>
      <c r="DF185" s="180"/>
      <c r="DI185" s="181"/>
    </row>
    <row r="186" spans="2:113" s="179" customFormat="1" ht="15.75" customHeight="1" hidden="1">
      <c r="B186" s="213"/>
      <c r="C186" s="185"/>
      <c r="D186" s="185"/>
      <c r="E186" s="212"/>
      <c r="F186" s="213"/>
      <c r="G186" s="140"/>
      <c r="R186" s="566">
        <v>23040</v>
      </c>
      <c r="S186" s="566">
        <v>23650</v>
      </c>
      <c r="DF186" s="180"/>
      <c r="DI186" s="181"/>
    </row>
    <row r="187" spans="2:113" s="179" customFormat="1" ht="15.75" customHeight="1" hidden="1">
      <c r="B187" s="213"/>
      <c r="C187" s="185"/>
      <c r="D187" s="185"/>
      <c r="E187" s="212"/>
      <c r="F187" s="213"/>
      <c r="G187" s="140"/>
      <c r="R187" s="566">
        <v>23650</v>
      </c>
      <c r="S187" s="566">
        <v>24300</v>
      </c>
      <c r="DF187" s="180"/>
      <c r="DI187" s="181"/>
    </row>
    <row r="188" spans="2:113" s="179" customFormat="1" ht="15.75" customHeight="1" hidden="1">
      <c r="B188" s="213"/>
      <c r="C188" s="185"/>
      <c r="D188" s="185"/>
      <c r="E188" s="212"/>
      <c r="F188" s="213"/>
      <c r="G188" s="140"/>
      <c r="R188" s="566">
        <v>24300</v>
      </c>
      <c r="S188" s="566">
        <v>24950</v>
      </c>
      <c r="DF188" s="180"/>
      <c r="DI188" s="181"/>
    </row>
    <row r="189" spans="2:113" s="179" customFormat="1" ht="15.75" customHeight="1" hidden="1">
      <c r="B189" s="213"/>
      <c r="C189" s="185"/>
      <c r="D189" s="185"/>
      <c r="E189" s="212"/>
      <c r="F189" s="213"/>
      <c r="G189" s="140"/>
      <c r="R189" s="566">
        <v>24950</v>
      </c>
      <c r="S189" s="566">
        <v>25600</v>
      </c>
      <c r="DF189" s="180"/>
      <c r="DI189" s="181"/>
    </row>
    <row r="190" spans="2:113" s="179" customFormat="1" ht="15.75" customHeight="1" hidden="1">
      <c r="B190" s="213"/>
      <c r="C190" s="185"/>
      <c r="D190" s="185"/>
      <c r="E190" s="212"/>
      <c r="F190" s="213"/>
      <c r="G190" s="140"/>
      <c r="R190" s="566">
        <v>25600</v>
      </c>
      <c r="S190" s="566">
        <v>26300</v>
      </c>
      <c r="DF190" s="180"/>
      <c r="DI190" s="181"/>
    </row>
    <row r="191" spans="2:113" s="179" customFormat="1" ht="15.75" customHeight="1" hidden="1">
      <c r="B191" s="213"/>
      <c r="C191" s="185"/>
      <c r="D191" s="185"/>
      <c r="E191" s="212"/>
      <c r="F191" s="213"/>
      <c r="G191" s="140"/>
      <c r="R191" s="566">
        <v>26300</v>
      </c>
      <c r="S191" s="566">
        <v>27000</v>
      </c>
      <c r="DF191" s="180"/>
      <c r="DI191" s="181"/>
    </row>
    <row r="192" spans="2:113" s="179" customFormat="1" ht="15.75" customHeight="1" hidden="1">
      <c r="B192" s="213"/>
      <c r="C192" s="185"/>
      <c r="D192" s="185"/>
      <c r="E192" s="212"/>
      <c r="F192" s="213"/>
      <c r="G192" s="140"/>
      <c r="R192" s="566">
        <v>27000</v>
      </c>
      <c r="S192" s="566">
        <v>27700</v>
      </c>
      <c r="DF192" s="180"/>
      <c r="DI192" s="181"/>
    </row>
    <row r="193" spans="2:113" s="179" customFormat="1" ht="15.75" customHeight="1" hidden="1">
      <c r="B193" s="213"/>
      <c r="C193" s="185"/>
      <c r="D193" s="185"/>
      <c r="E193" s="213"/>
      <c r="F193" s="213"/>
      <c r="G193" s="140"/>
      <c r="R193" s="566">
        <v>27700</v>
      </c>
      <c r="S193" s="566">
        <v>28450</v>
      </c>
      <c r="DF193" s="180"/>
      <c r="DI193" s="181"/>
    </row>
    <row r="194" spans="2:113" s="179" customFormat="1" ht="15.75" customHeight="1" hidden="1">
      <c r="B194" s="213"/>
      <c r="C194" s="213"/>
      <c r="D194" s="213"/>
      <c r="E194" s="213"/>
      <c r="F194" s="213"/>
      <c r="G194" s="140"/>
      <c r="R194" s="566">
        <v>28450</v>
      </c>
      <c r="S194" s="566">
        <v>29200</v>
      </c>
      <c r="DF194" s="180"/>
      <c r="DI194" s="181"/>
    </row>
    <row r="195" spans="2:113" s="179" customFormat="1" ht="15.75" customHeight="1" hidden="1">
      <c r="B195" s="213"/>
      <c r="C195" s="213"/>
      <c r="E195" s="213"/>
      <c r="F195" s="213"/>
      <c r="G195" s="140"/>
      <c r="R195" s="566">
        <v>29200</v>
      </c>
      <c r="S195" s="566">
        <v>29950</v>
      </c>
      <c r="DF195" s="180"/>
      <c r="DI195" s="181"/>
    </row>
    <row r="196" spans="2:113" s="179" customFormat="1" ht="15.75" customHeight="1" hidden="1">
      <c r="B196" s="213"/>
      <c r="C196" s="213"/>
      <c r="E196" s="213"/>
      <c r="F196" s="213"/>
      <c r="G196" s="140"/>
      <c r="R196" s="566">
        <v>29950</v>
      </c>
      <c r="S196" s="566">
        <v>30750</v>
      </c>
      <c r="DF196" s="180"/>
      <c r="DI196" s="181"/>
    </row>
    <row r="197" spans="2:113" s="179" customFormat="1" ht="15.75" customHeight="1" hidden="1">
      <c r="B197" s="213"/>
      <c r="C197" s="213"/>
      <c r="E197" s="213"/>
      <c r="F197" s="213"/>
      <c r="G197" s="140"/>
      <c r="R197" s="566">
        <v>30750</v>
      </c>
      <c r="S197" s="566">
        <v>31550</v>
      </c>
      <c r="DF197" s="180"/>
      <c r="DI197" s="181"/>
    </row>
    <row r="198" spans="2:113" s="179" customFormat="1" ht="15.75" customHeight="1" hidden="1">
      <c r="B198" s="213"/>
      <c r="C198" s="213"/>
      <c r="E198" s="213"/>
      <c r="F198" s="213"/>
      <c r="G198" s="140"/>
      <c r="R198" s="566">
        <v>31550</v>
      </c>
      <c r="S198" s="566">
        <v>32350</v>
      </c>
      <c r="DF198" s="180"/>
      <c r="DI198" s="181"/>
    </row>
    <row r="199" spans="2:113" s="179" customFormat="1" ht="15.75" customHeight="1" hidden="1">
      <c r="B199" s="213"/>
      <c r="C199" s="213"/>
      <c r="D199" s="213"/>
      <c r="E199" s="213"/>
      <c r="F199" s="213"/>
      <c r="G199" s="140"/>
      <c r="R199" s="566">
        <v>32350</v>
      </c>
      <c r="S199" s="566">
        <v>33200</v>
      </c>
      <c r="DF199" s="180"/>
      <c r="DI199" s="181"/>
    </row>
    <row r="200" spans="2:113" s="179" customFormat="1" ht="15.75" customHeight="1" hidden="1">
      <c r="B200" s="213"/>
      <c r="C200" s="213"/>
      <c r="D200" s="213"/>
      <c r="E200" s="213"/>
      <c r="F200" s="213"/>
      <c r="R200" s="566">
        <v>33200</v>
      </c>
      <c r="S200" s="566">
        <v>34050</v>
      </c>
      <c r="DF200" s="180"/>
      <c r="DI200" s="181"/>
    </row>
    <row r="201" spans="2:113" s="179" customFormat="1" ht="15.75" customHeight="1" hidden="1">
      <c r="B201" s="213"/>
      <c r="C201" s="213"/>
      <c r="D201" s="213"/>
      <c r="E201" s="213"/>
      <c r="F201" s="213"/>
      <c r="R201" s="566">
        <v>34050</v>
      </c>
      <c r="S201" s="566">
        <v>34900</v>
      </c>
      <c r="DF201" s="180"/>
      <c r="DI201" s="181"/>
    </row>
    <row r="202" spans="2:113" s="179" customFormat="1" ht="15.75" customHeight="1" hidden="1">
      <c r="B202" s="213"/>
      <c r="C202" s="213"/>
      <c r="D202" s="213"/>
      <c r="E202" s="213"/>
      <c r="F202" s="213"/>
      <c r="R202" s="566">
        <v>34900</v>
      </c>
      <c r="S202" s="566">
        <v>35800</v>
      </c>
      <c r="DF202" s="180"/>
      <c r="DI202" s="181"/>
    </row>
    <row r="203" spans="2:113" s="179" customFormat="1" ht="15.75" customHeight="1" hidden="1">
      <c r="B203" s="213"/>
      <c r="C203" s="213"/>
      <c r="D203" s="213"/>
      <c r="E203" s="213"/>
      <c r="F203" s="213"/>
      <c r="R203" s="566">
        <v>35800</v>
      </c>
      <c r="S203" s="566">
        <v>36700</v>
      </c>
      <c r="DF203" s="180"/>
      <c r="DI203" s="181"/>
    </row>
    <row r="204" spans="2:113" s="179" customFormat="1" ht="15.75" customHeight="1" hidden="1">
      <c r="B204" s="213"/>
      <c r="C204" s="213"/>
      <c r="D204" s="213"/>
      <c r="E204" s="213"/>
      <c r="F204" s="213"/>
      <c r="R204" s="566">
        <v>36700</v>
      </c>
      <c r="S204" s="566">
        <v>37600</v>
      </c>
      <c r="DF204" s="180"/>
      <c r="DI204" s="181"/>
    </row>
    <row r="205" spans="2:113" s="179" customFormat="1" ht="15.75" customHeight="1" hidden="1">
      <c r="B205" s="213"/>
      <c r="C205" s="213"/>
      <c r="D205" s="213"/>
      <c r="E205" s="213"/>
      <c r="F205" s="213"/>
      <c r="R205" s="566">
        <v>37600</v>
      </c>
      <c r="S205" s="566">
        <v>38570</v>
      </c>
      <c r="DF205" s="180"/>
      <c r="DI205" s="181"/>
    </row>
    <row r="206" spans="2:113" s="179" customFormat="1" ht="15.75" customHeight="1" hidden="1">
      <c r="B206" s="213"/>
      <c r="C206" s="213"/>
      <c r="D206" s="213"/>
      <c r="E206" s="213"/>
      <c r="F206" s="213"/>
      <c r="R206" s="566">
        <v>38570</v>
      </c>
      <c r="S206" s="566">
        <v>39540</v>
      </c>
      <c r="DF206" s="180"/>
      <c r="DI206" s="181"/>
    </row>
    <row r="207" spans="2:113" s="179" customFormat="1" ht="15.75" customHeight="1" hidden="1">
      <c r="B207" s="213"/>
      <c r="C207" s="213"/>
      <c r="D207" s="213"/>
      <c r="E207" s="213"/>
      <c r="F207" s="213"/>
      <c r="R207" s="566">
        <v>39540</v>
      </c>
      <c r="S207" s="566">
        <v>40510</v>
      </c>
      <c r="DF207" s="180"/>
      <c r="DI207" s="181"/>
    </row>
    <row r="208" spans="2:113" s="179" customFormat="1" ht="15.75" customHeight="1" hidden="1">
      <c r="B208" s="213"/>
      <c r="C208" s="213"/>
      <c r="D208" s="213"/>
      <c r="E208" s="213"/>
      <c r="F208" s="213"/>
      <c r="R208" s="566">
        <v>40510</v>
      </c>
      <c r="S208" s="566">
        <v>41550</v>
      </c>
      <c r="DF208" s="180"/>
      <c r="DI208" s="181"/>
    </row>
    <row r="209" spans="2:113" s="179" customFormat="1" ht="15.75" customHeight="1" hidden="1">
      <c r="B209" s="213"/>
      <c r="C209" s="213"/>
      <c r="D209" s="213"/>
      <c r="E209" s="213"/>
      <c r="F209" s="213"/>
      <c r="R209" s="566">
        <v>41550</v>
      </c>
      <c r="S209" s="566">
        <v>42590</v>
      </c>
      <c r="DF209" s="180"/>
      <c r="DI209" s="181"/>
    </row>
    <row r="210" spans="2:113" s="179" customFormat="1" ht="15.75" customHeight="1" hidden="1">
      <c r="B210" s="213"/>
      <c r="C210" s="213"/>
      <c r="D210" s="213"/>
      <c r="E210" s="213"/>
      <c r="F210" s="213"/>
      <c r="R210" s="566">
        <v>42590</v>
      </c>
      <c r="S210" s="566">
        <v>43630</v>
      </c>
      <c r="DF210" s="180"/>
      <c r="DI210" s="181"/>
    </row>
    <row r="211" spans="2:113" s="179" customFormat="1" ht="15.75" customHeight="1" hidden="1">
      <c r="B211" s="213"/>
      <c r="C211" s="213"/>
      <c r="D211" s="213"/>
      <c r="E211" s="213"/>
      <c r="F211" s="213"/>
      <c r="R211" s="566">
        <v>43630</v>
      </c>
      <c r="S211" s="566">
        <v>44740</v>
      </c>
      <c r="DF211" s="180"/>
      <c r="DI211" s="181"/>
    </row>
    <row r="212" spans="2:113" s="179" customFormat="1" ht="15.75" customHeight="1" hidden="1">
      <c r="B212" s="213"/>
      <c r="C212" s="213"/>
      <c r="D212" s="213"/>
      <c r="E212" s="213"/>
      <c r="F212" s="213"/>
      <c r="R212" s="566">
        <v>44740</v>
      </c>
      <c r="S212" s="566">
        <v>45850</v>
      </c>
      <c r="DF212" s="180"/>
      <c r="DI212" s="181"/>
    </row>
    <row r="213" spans="2:113" s="179" customFormat="1" ht="15.75" customHeight="1" hidden="1">
      <c r="B213" s="213"/>
      <c r="C213" s="213"/>
      <c r="D213" s="213"/>
      <c r="E213" s="213"/>
      <c r="F213" s="213"/>
      <c r="R213" s="566">
        <v>45850</v>
      </c>
      <c r="S213" s="566">
        <v>46960</v>
      </c>
      <c r="DF213" s="180"/>
      <c r="DI213" s="181"/>
    </row>
    <row r="214" spans="2:113" s="179" customFormat="1" ht="15.75" customHeight="1" hidden="1">
      <c r="B214" s="213"/>
      <c r="C214" s="213"/>
      <c r="D214" s="213"/>
      <c r="E214" s="213"/>
      <c r="F214" s="213"/>
      <c r="R214" s="566">
        <v>46960</v>
      </c>
      <c r="S214" s="566">
        <v>48160</v>
      </c>
      <c r="DF214" s="180"/>
      <c r="DI214" s="181"/>
    </row>
    <row r="215" spans="2:113" s="179" customFormat="1" ht="15.75" customHeight="1" hidden="1">
      <c r="B215" s="213"/>
      <c r="C215" s="213"/>
      <c r="D215" s="213"/>
      <c r="E215" s="213"/>
      <c r="F215" s="213"/>
      <c r="R215" s="566">
        <v>48160</v>
      </c>
      <c r="S215" s="566">
        <v>49360</v>
      </c>
      <c r="DF215" s="180"/>
      <c r="DI215" s="181"/>
    </row>
    <row r="216" spans="2:113" s="179" customFormat="1" ht="15.75" customHeight="1" hidden="1">
      <c r="B216" s="213"/>
      <c r="C216" s="213"/>
      <c r="D216" s="213"/>
      <c r="E216" s="213"/>
      <c r="F216" s="213"/>
      <c r="R216" s="566">
        <v>49360</v>
      </c>
      <c r="S216" s="566">
        <v>50560</v>
      </c>
      <c r="DF216" s="180"/>
      <c r="DI216" s="181"/>
    </row>
    <row r="217" spans="2:113" s="179" customFormat="1" ht="15.75" customHeight="1" hidden="1">
      <c r="B217" s="213"/>
      <c r="C217" s="213"/>
      <c r="D217" s="213"/>
      <c r="E217" s="213"/>
      <c r="F217" s="213"/>
      <c r="P217" s="232"/>
      <c r="R217" s="566">
        <v>50560</v>
      </c>
      <c r="S217" s="566">
        <v>51760</v>
      </c>
      <c r="DF217" s="180"/>
      <c r="DI217" s="181"/>
    </row>
    <row r="218" spans="2:113" s="179" customFormat="1" ht="15.75" customHeight="1" hidden="1">
      <c r="B218" s="213"/>
      <c r="C218" s="213"/>
      <c r="D218" s="213"/>
      <c r="E218" s="213"/>
      <c r="F218" s="213"/>
      <c r="P218" s="214"/>
      <c r="R218" s="566">
        <v>51760</v>
      </c>
      <c r="S218" s="566">
        <v>53060</v>
      </c>
      <c r="V218" s="214"/>
      <c r="DF218" s="180"/>
      <c r="DI218" s="181"/>
    </row>
    <row r="219" spans="2:113" s="179" customFormat="1" ht="15.75" customHeight="1" hidden="1">
      <c r="B219" s="213"/>
      <c r="C219" s="213"/>
      <c r="D219" s="213"/>
      <c r="E219" s="213"/>
      <c r="F219" s="213"/>
      <c r="P219" s="214"/>
      <c r="R219" s="566">
        <v>53060</v>
      </c>
      <c r="S219" s="566">
        <v>54360</v>
      </c>
      <c r="V219" s="214"/>
      <c r="DF219" s="180"/>
      <c r="DI219" s="181"/>
    </row>
    <row r="220" spans="2:113" s="179" customFormat="1" ht="15.75" customHeight="1" hidden="1">
      <c r="B220" s="213"/>
      <c r="C220" s="213"/>
      <c r="D220" s="213"/>
      <c r="E220" s="213"/>
      <c r="F220" s="213"/>
      <c r="P220" s="214"/>
      <c r="R220" s="566">
        <v>54360</v>
      </c>
      <c r="S220" s="566">
        <v>55660</v>
      </c>
      <c r="DF220" s="180"/>
      <c r="DI220" s="181"/>
    </row>
    <row r="221" spans="2:113" s="179" customFormat="1" ht="15.75" customHeight="1" hidden="1">
      <c r="B221" s="213"/>
      <c r="C221" s="213"/>
      <c r="D221" s="213"/>
      <c r="E221" s="213"/>
      <c r="F221" s="213"/>
      <c r="P221" s="214"/>
      <c r="R221" s="566">
        <v>55660</v>
      </c>
      <c r="S221" s="566">
        <f>S220+1300</f>
        <v>56960</v>
      </c>
      <c r="DF221" s="180"/>
      <c r="DI221" s="181"/>
    </row>
    <row r="222" spans="2:113" s="179" customFormat="1" ht="15.75" customHeight="1" hidden="1">
      <c r="B222" s="213"/>
      <c r="C222" s="213"/>
      <c r="D222" s="213"/>
      <c r="E222" s="213"/>
      <c r="F222" s="213"/>
      <c r="P222" s="214"/>
      <c r="R222" s="566">
        <f>R221+1300</f>
        <v>56960</v>
      </c>
      <c r="S222" s="566">
        <f>S221+1300</f>
        <v>58260</v>
      </c>
      <c r="DF222" s="180"/>
      <c r="DI222" s="181"/>
    </row>
    <row r="223" spans="2:113" s="179" customFormat="1" ht="15.75" customHeight="1" hidden="1">
      <c r="B223" s="213"/>
      <c r="C223" s="213"/>
      <c r="D223" s="213"/>
      <c r="E223" s="213"/>
      <c r="F223" s="213"/>
      <c r="R223" s="566">
        <f>R222+1300</f>
        <v>58260</v>
      </c>
      <c r="S223" s="566">
        <f>S222+1300</f>
        <v>59560</v>
      </c>
      <c r="DF223" s="180"/>
      <c r="DI223" s="181"/>
    </row>
    <row r="224" spans="2:113" s="179" customFormat="1" ht="15.75" customHeight="1" hidden="1">
      <c r="B224" s="213"/>
      <c r="C224" s="213"/>
      <c r="D224" s="213"/>
      <c r="E224" s="213"/>
      <c r="F224" s="213"/>
      <c r="R224" s="566">
        <v>0</v>
      </c>
      <c r="S224">
        <v>0</v>
      </c>
      <c r="DF224" s="180"/>
      <c r="DI224" s="181"/>
    </row>
    <row r="225" spans="2:113" s="179" customFormat="1" ht="15.75" customHeight="1" hidden="1">
      <c r="B225" s="213"/>
      <c r="C225" s="213"/>
      <c r="D225" s="213"/>
      <c r="E225" s="213"/>
      <c r="F225" s="213"/>
      <c r="DF225" s="180"/>
      <c r="DI225" s="181"/>
    </row>
    <row r="226" spans="2:113" s="179" customFormat="1" ht="15.75" customHeight="1" hidden="1">
      <c r="B226" s="213"/>
      <c r="C226" s="213"/>
      <c r="D226" s="213"/>
      <c r="E226" s="213"/>
      <c r="F226" s="213"/>
      <c r="DF226" s="180"/>
      <c r="DI226" s="181"/>
    </row>
    <row r="227" spans="2:113" s="179" customFormat="1" ht="15.75" customHeight="1" hidden="1">
      <c r="B227" s="213"/>
      <c r="C227" s="213"/>
      <c r="D227" s="213"/>
      <c r="E227" s="213"/>
      <c r="F227" s="213"/>
      <c r="DF227" s="180"/>
      <c r="DI227" s="181"/>
    </row>
    <row r="228" spans="2:113" s="179" customFormat="1" ht="15.75" customHeight="1" hidden="1">
      <c r="B228" s="213"/>
      <c r="C228" s="213"/>
      <c r="D228" s="213"/>
      <c r="E228" s="213"/>
      <c r="F228" s="213"/>
      <c r="DF228" s="180"/>
      <c r="DI228" s="181"/>
    </row>
    <row r="229" spans="2:113" s="179" customFormat="1" ht="15.75" customHeight="1" hidden="1">
      <c r="B229" s="213"/>
      <c r="C229" s="213"/>
      <c r="D229" s="213"/>
      <c r="E229" s="213"/>
      <c r="F229" s="213"/>
      <c r="DF229" s="180"/>
      <c r="DI229" s="181"/>
    </row>
    <row r="230" spans="2:113" s="179" customFormat="1" ht="15.75" customHeight="1" hidden="1">
      <c r="B230" s="213"/>
      <c r="C230" s="213"/>
      <c r="D230" s="213"/>
      <c r="E230" s="213"/>
      <c r="F230" s="213"/>
      <c r="DF230" s="180"/>
      <c r="DI230" s="181"/>
    </row>
    <row r="231" spans="2:113" s="179" customFormat="1" ht="15.75" customHeight="1" hidden="1">
      <c r="B231" s="213"/>
      <c r="C231" s="213"/>
      <c r="D231" s="213"/>
      <c r="E231" s="213"/>
      <c r="F231" s="213"/>
      <c r="DF231" s="180"/>
      <c r="DI231" s="181"/>
    </row>
    <row r="232" spans="2:113" s="179" customFormat="1" ht="15.75" customHeight="1" hidden="1">
      <c r="B232" s="213"/>
      <c r="C232" s="213"/>
      <c r="D232" s="213"/>
      <c r="E232" s="213"/>
      <c r="F232" s="213"/>
      <c r="DF232" s="180"/>
      <c r="DI232" s="181"/>
    </row>
    <row r="233" spans="2:113" s="179" customFormat="1" ht="15.75" customHeight="1" hidden="1">
      <c r="B233" s="213"/>
      <c r="C233" s="213"/>
      <c r="D233" s="213"/>
      <c r="E233" s="213"/>
      <c r="F233" s="213"/>
      <c r="DF233" s="180"/>
      <c r="DI233" s="181"/>
    </row>
    <row r="234" spans="2:113" s="179" customFormat="1" ht="15.75" customHeight="1" hidden="1">
      <c r="B234" s="213"/>
      <c r="C234" s="213"/>
      <c r="D234" s="213"/>
      <c r="E234" s="213"/>
      <c r="F234" s="213"/>
      <c r="DF234" s="180"/>
      <c r="DI234" s="181"/>
    </row>
    <row r="235" spans="2:113" s="179" customFormat="1" ht="15.75" customHeight="1" hidden="1">
      <c r="B235" s="213"/>
      <c r="C235" s="213"/>
      <c r="D235" s="213"/>
      <c r="E235" s="213"/>
      <c r="F235" s="213"/>
      <c r="DF235" s="180"/>
      <c r="DI235" s="181"/>
    </row>
    <row r="236" spans="2:113" s="179" customFormat="1" ht="15.75" customHeight="1" hidden="1">
      <c r="B236" s="213"/>
      <c r="C236" s="213"/>
      <c r="D236" s="213"/>
      <c r="E236" s="213"/>
      <c r="F236" s="213"/>
      <c r="DF236" s="180"/>
      <c r="DI236" s="181"/>
    </row>
    <row r="237" spans="2:113" s="179" customFormat="1" ht="15.75" customHeight="1" hidden="1">
      <c r="B237" s="213"/>
      <c r="C237" s="213"/>
      <c r="D237" s="213"/>
      <c r="E237" s="213"/>
      <c r="F237" s="213"/>
      <c r="DF237" s="180"/>
      <c r="DI237" s="181"/>
    </row>
    <row r="238" spans="2:113" s="179" customFormat="1" ht="15.75" customHeight="1" hidden="1">
      <c r="B238" s="213"/>
      <c r="C238" s="213"/>
      <c r="D238" s="213"/>
      <c r="E238" s="213"/>
      <c r="F238" s="213"/>
      <c r="DF238" s="180"/>
      <c r="DI238" s="181"/>
    </row>
    <row r="239" spans="2:113" s="179" customFormat="1" ht="15.75" customHeight="1" hidden="1">
      <c r="B239" s="213"/>
      <c r="C239" s="213"/>
      <c r="D239" s="213"/>
      <c r="E239" s="213"/>
      <c r="F239" s="213"/>
      <c r="DF239" s="180"/>
      <c r="DI239" s="181"/>
    </row>
    <row r="240" spans="2:113" s="179" customFormat="1" ht="15.75" customHeight="1" hidden="1">
      <c r="B240" s="213"/>
      <c r="C240" s="213"/>
      <c r="D240" s="213"/>
      <c r="E240" s="213"/>
      <c r="F240" s="213"/>
      <c r="DF240" s="180"/>
      <c r="DI240" s="181"/>
    </row>
    <row r="241" spans="2:113" s="179" customFormat="1" ht="15.75" customHeight="1" hidden="1">
      <c r="B241" s="213"/>
      <c r="C241" s="213"/>
      <c r="D241" s="213"/>
      <c r="E241" s="213"/>
      <c r="F241" s="213"/>
      <c r="DF241" s="180"/>
      <c r="DI241" s="181"/>
    </row>
    <row r="242" spans="2:113" s="179" customFormat="1" ht="15.75" customHeight="1" hidden="1">
      <c r="B242" s="213"/>
      <c r="C242" s="213"/>
      <c r="D242" s="213"/>
      <c r="E242" s="213"/>
      <c r="F242" s="213"/>
      <c r="DF242" s="180"/>
      <c r="DI242" s="181"/>
    </row>
    <row r="243" spans="2:113" s="179" customFormat="1" ht="15.75" customHeight="1" hidden="1">
      <c r="B243" s="213"/>
      <c r="C243" s="213" t="s">
        <v>376</v>
      </c>
      <c r="D243" s="213"/>
      <c r="E243" s="213"/>
      <c r="F243" s="213"/>
      <c r="DF243" s="180"/>
      <c r="DI243" s="181"/>
    </row>
    <row r="244" spans="2:113" s="179" customFormat="1" ht="15.75" customHeight="1" hidden="1">
      <c r="B244" s="213"/>
      <c r="C244" s="213"/>
      <c r="D244" s="213"/>
      <c r="E244" s="213"/>
      <c r="F244" s="213"/>
      <c r="DF244" s="180"/>
      <c r="DI244" s="181"/>
    </row>
    <row r="245" spans="2:113" s="179" customFormat="1" ht="15.75" customHeight="1" hidden="1">
      <c r="B245" s="213"/>
      <c r="C245" s="213"/>
      <c r="D245" s="213"/>
      <c r="E245" s="213"/>
      <c r="F245" s="213"/>
      <c r="DF245" s="180"/>
      <c r="DI245" s="181"/>
    </row>
    <row r="246" spans="2:113" s="179" customFormat="1" ht="15.75" customHeight="1" hidden="1">
      <c r="B246" s="213"/>
      <c r="C246" s="213"/>
      <c r="D246" s="213"/>
      <c r="E246" s="213"/>
      <c r="F246" s="213"/>
      <c r="DF246" s="180"/>
      <c r="DI246" s="181"/>
    </row>
    <row r="247" spans="2:113" s="179" customFormat="1" ht="15.75" customHeight="1" hidden="1">
      <c r="B247" s="213"/>
      <c r="C247" s="215" t="str">
        <f>CONCATENATE("APSESS - Modified Automatic Advancement Scheme - Pay fixation of ",C3,", ",C45,", ",L3,",- Orders Issued.")</f>
        <v>APSESS - Modified Automatic Advancement Scheme - Pay fixation of Sri. T.Rajesh Kumar, Secondary Grade Teacher, PS Anchanoor,- Orders Issued.</v>
      </c>
      <c r="D247" s="215"/>
      <c r="E247" s="215"/>
      <c r="F247" s="215"/>
      <c r="G247" s="215"/>
      <c r="H247" s="215"/>
      <c r="I247" s="215"/>
      <c r="J247" s="215"/>
      <c r="K247" s="215"/>
      <c r="DF247" s="180"/>
      <c r="DI247" s="181"/>
    </row>
    <row r="248" spans="2:113" s="179" customFormat="1" ht="15.75" customHeight="1" hidden="1">
      <c r="B248" s="213"/>
      <c r="C248" s="215"/>
      <c r="D248" s="215"/>
      <c r="E248" s="215"/>
      <c r="F248" s="215"/>
      <c r="G248" s="215"/>
      <c r="H248" s="215"/>
      <c r="I248" s="215"/>
      <c r="J248" s="215"/>
      <c r="K248" s="215"/>
      <c r="DF248" s="180"/>
      <c r="DI248" s="181"/>
    </row>
    <row r="249" spans="2:113" s="179" customFormat="1" ht="15.75" customHeight="1" hidden="1">
      <c r="B249" s="213"/>
      <c r="C249" s="213" t="str">
        <f>CONCATENATE("         In terms of the conditions and Rules laid down in the Govt. Orders Cited above the Pay of ",C3,", ",C45,", ",L3,", Mandal ",D5," is here by fixed in the post of SPP-IA after successful complition of twelve years of eligible Service.")</f>
        <v>         In terms of the conditions and Rules laid down in the Govt. Orders Cited above the Pay of Sri. T.Rajesh Kumar, Secondary Grade Teacher, PS Anchanoor, Mandal Domakonda is here by fixed in the post of SPP-IA after successful complition of twelve years of eligible Service.</v>
      </c>
      <c r="D249" s="213"/>
      <c r="E249" s="213"/>
      <c r="F249" s="213"/>
      <c r="DF249" s="180"/>
      <c r="DI249" s="181"/>
    </row>
    <row r="250" spans="2:113" s="179" customFormat="1" ht="15.75" customHeight="1" hidden="1">
      <c r="B250" s="213"/>
      <c r="C250" s="213" t="str">
        <f>CONCATENATE("             In terms of G.O's Ref. 4th &amp; 5th Cited  above, The incumbent is sanctiond two Notional increments  at the time of entering into the Regular Time Scale and pay is fixed accordingly. ")</f>
        <v>             In terms of G.O's Ref. 4th &amp; 5th Cited  above, The incumbent is sanctiond two Notional increments  at the time of entering into the Regular Time Scale and pay is fixed accordingly. </v>
      </c>
      <c r="D250" s="213"/>
      <c r="E250" s="213"/>
      <c r="F250" s="213"/>
      <c r="DF250" s="180"/>
      <c r="DI250" s="181"/>
    </row>
    <row r="251" spans="2:113" s="179" customFormat="1" ht="15.75" customHeight="1" hidden="1">
      <c r="B251" s="213"/>
      <c r="C251" s="213"/>
      <c r="D251" s="213"/>
      <c r="E251" s="213"/>
      <c r="F251" s="213"/>
      <c r="DF251" s="180"/>
      <c r="DI251" s="181"/>
    </row>
    <row r="252" spans="2:113" s="179" customFormat="1" ht="15.75" customHeight="1" hidden="1">
      <c r="B252" s="213"/>
      <c r="C252" s="213" t="str">
        <f>CONCATENATE(O137," SPP-IA (12 Years) Scale Arrears of ",C3,", ",C46,C51,", ",L3)</f>
        <v> SPP-IA (12 Years) Scale Arrears of Sri. T.Rajesh Kumar, Secondary Grade Teacher, PS Anchanoor</v>
      </c>
      <c r="D252" s="213"/>
      <c r="E252" s="213"/>
      <c r="F252" s="213"/>
      <c r="DF252" s="180"/>
      <c r="DI252" s="181"/>
    </row>
    <row r="253" spans="2:113" s="179" customFormat="1" ht="15.75" customHeight="1" hidden="1">
      <c r="B253" s="213"/>
      <c r="C253" s="213"/>
      <c r="D253" s="213"/>
      <c r="E253" s="213"/>
      <c r="F253" s="213"/>
      <c r="DF253" s="180"/>
      <c r="DI253" s="181"/>
    </row>
    <row r="254" spans="2:113" s="179" customFormat="1" ht="15.75" customHeight="1" hidden="1">
      <c r="B254" s="213"/>
      <c r="C254" s="213"/>
      <c r="D254" s="213"/>
      <c r="E254" s="213"/>
      <c r="F254" s="213"/>
      <c r="DF254" s="180"/>
      <c r="DI254" s="181"/>
    </row>
    <row r="255" spans="2:113" s="179" customFormat="1" ht="15.75" customHeight="1" hidden="1">
      <c r="B255" s="213"/>
      <c r="C255" s="213"/>
      <c r="D255" s="213"/>
      <c r="E255" s="213"/>
      <c r="F255" s="213"/>
      <c r="DF255" s="180"/>
      <c r="DI255" s="181"/>
    </row>
    <row r="256" spans="2:113" s="179" customFormat="1" ht="15.75" customHeight="1" hidden="1">
      <c r="B256" s="213"/>
      <c r="C256" s="213"/>
      <c r="D256" s="213"/>
      <c r="E256" s="213"/>
      <c r="F256" s="213"/>
      <c r="DF256" s="180"/>
      <c r="DI256" s="181"/>
    </row>
    <row r="257" spans="2:113" s="179" customFormat="1" ht="15.75" customHeight="1" hidden="1">
      <c r="B257" s="213"/>
      <c r="C257" s="213"/>
      <c r="D257" s="213"/>
      <c r="E257" s="213"/>
      <c r="F257" s="213"/>
      <c r="DF257" s="180"/>
      <c r="DI257" s="181"/>
    </row>
    <row r="258" spans="2:113" s="179" customFormat="1" ht="15.75" customHeight="1" hidden="1">
      <c r="B258" s="213"/>
      <c r="C258" s="213"/>
      <c r="D258" s="213"/>
      <c r="E258" s="213"/>
      <c r="F258" s="213"/>
      <c r="DF258" s="180"/>
      <c r="DI258" s="181"/>
    </row>
    <row r="259" spans="2:113" s="179" customFormat="1" ht="15.75" customHeight="1" hidden="1">
      <c r="B259" s="213"/>
      <c r="C259" s="213"/>
      <c r="D259" s="213"/>
      <c r="E259" s="213"/>
      <c r="F259" s="213"/>
      <c r="DF259" s="180"/>
      <c r="DI259" s="181"/>
    </row>
    <row r="260" spans="2:113" s="179" customFormat="1" ht="15.75" customHeight="1" hidden="1">
      <c r="B260" s="213"/>
      <c r="C260" s="213"/>
      <c r="D260" s="213"/>
      <c r="E260" s="213"/>
      <c r="F260" s="213"/>
      <c r="DF260" s="180"/>
      <c r="DI260" s="181"/>
    </row>
    <row r="261" spans="2:113" s="179" customFormat="1" ht="15.75" customHeight="1" hidden="1">
      <c r="B261" s="233" t="e">
        <f>#REF!</f>
        <v>#REF!</v>
      </c>
      <c r="C261" s="231" t="e">
        <f>#REF!</f>
        <v>#REF!</v>
      </c>
      <c r="D261" s="213"/>
      <c r="E261" s="213"/>
      <c r="F261" s="213"/>
      <c r="DF261" s="180"/>
      <c r="DI261" s="181"/>
    </row>
    <row r="262" spans="2:113" s="179" customFormat="1" ht="15.75" customHeight="1" hidden="1">
      <c r="B262" s="233" t="e">
        <f>#REF!</f>
        <v>#REF!</v>
      </c>
      <c r="C262" s="213"/>
      <c r="D262" s="213"/>
      <c r="E262" s="213"/>
      <c r="F262" s="213"/>
      <c r="DF262" s="180"/>
      <c r="DI262" s="181"/>
    </row>
    <row r="263" spans="2:113" s="179" customFormat="1" ht="15.75" customHeight="1" hidden="1">
      <c r="B263" s="233" t="e">
        <f>#REF!</f>
        <v>#REF!</v>
      </c>
      <c r="C263" s="213" t="e">
        <f>CONCATENATE(B261,"/",B262,"/",B263)</f>
        <v>#REF!</v>
      </c>
      <c r="D263" s="213"/>
      <c r="E263" s="213"/>
      <c r="F263" s="213"/>
      <c r="DF263" s="180"/>
      <c r="DI263" s="181"/>
    </row>
    <row r="264" spans="2:113" s="179" customFormat="1" ht="15.75" customHeight="1" hidden="1">
      <c r="B264" s="213"/>
      <c r="C264" s="213"/>
      <c r="D264" s="213"/>
      <c r="E264" s="213"/>
      <c r="F264" s="213"/>
      <c r="DF264" s="180"/>
      <c r="DI264" s="181"/>
    </row>
    <row r="265" spans="2:113" s="179" customFormat="1" ht="15.75" customHeight="1" hidden="1">
      <c r="B265" s="213"/>
      <c r="C265" s="213"/>
      <c r="D265" s="213"/>
      <c r="E265" s="213"/>
      <c r="F265" s="213"/>
      <c r="DF265" s="180"/>
      <c r="DI265" s="181"/>
    </row>
    <row r="266" spans="2:113" s="179" customFormat="1" ht="15.75" customHeight="1" hidden="1">
      <c r="B266" s="213"/>
      <c r="C266" s="213"/>
      <c r="D266" s="213"/>
      <c r="E266" s="213"/>
      <c r="F266" s="213"/>
      <c r="DF266" s="180"/>
      <c r="DI266" s="181"/>
    </row>
    <row r="267" spans="2:113" s="179" customFormat="1" ht="15.75" customHeight="1" hidden="1">
      <c r="B267" s="213"/>
      <c r="C267" s="213" t="str">
        <f>CONCATENATE("School Education - Sanction of Two Notional increments at the time of appointment in to Regular Scale to Certain Teacher- Orders - Issued.")</f>
        <v>School Education - Sanction of Two Notional increments at the time of appointment in to Regular Scale to Certain Teacher- Orders - Issued.</v>
      </c>
      <c r="D267" s="213"/>
      <c r="E267" s="213"/>
      <c r="F267" s="213"/>
      <c r="DF267" s="180"/>
      <c r="DI267" s="181"/>
    </row>
    <row r="268" spans="2:113" s="179" customFormat="1" ht="15.75" customHeight="1" hidden="1">
      <c r="B268" s="213"/>
      <c r="C268" s="213"/>
      <c r="D268" s="213"/>
      <c r="E268" s="213"/>
      <c r="F268" s="213"/>
      <c r="DF268" s="180"/>
      <c r="DI268" s="181"/>
    </row>
    <row r="269" spans="2:113" s="179" customFormat="1" ht="15.75" customHeight="1" hidden="1">
      <c r="B269" s="213"/>
      <c r="C269" s="213" t="str">
        <f>CONCATENATE("             In terms of the conditions and Rules laid down in the Govt. Orders and Memo's 3rd &amp; 4th cited above the Pay of ",C3," working as ",C45," in ",L3,", Mandal ",D5," is here by sanctioned Two Notional Increments at the time of entering into the  Regular Time Scale after successful complition of two years Apprentice period  in the post of ",C45," in R.P.S 2010 Scales.")</f>
        <v>             In terms of the conditions and Rules laid down in the Govt. Orders and Memo's 3rd &amp; 4th cited above the Pay of Sri. T.Rajesh Kumar working as Secondary Grade Teacher in PS Anchanoor, Mandal Domakonda is here by sanctioned Two Notional Increments at the time of entering into the  Regular Time Scale after successful complition of two years Apprentice period  in the post of Secondary Grade Teacher in R.P.S 2010 Scales.</v>
      </c>
      <c r="D269" s="213"/>
      <c r="E269" s="213"/>
      <c r="F269" s="213"/>
      <c r="DF269" s="180"/>
      <c r="DI269" s="181"/>
    </row>
    <row r="270" spans="2:113" s="179" customFormat="1" ht="15.75" customHeight="1" hidden="1">
      <c r="B270" s="213"/>
      <c r="C270" s="213"/>
      <c r="D270" s="213"/>
      <c r="E270" s="213"/>
      <c r="F270" s="213"/>
      <c r="DF270" s="180"/>
      <c r="DI270" s="181"/>
    </row>
    <row r="271" spans="2:113" s="179" customFormat="1" ht="15.75" customHeight="1" hidden="1">
      <c r="B271" s="213"/>
      <c r="C271" s="213" t="str">
        <f>CONCATENATE("             In terms of G.O's Ref. 4th &amp; 5th Cited  above, The incumbent is sanctiond two Notional increments  at the time of entering into the Regular Time Scale and pay is fixed accordingly. ")</f>
        <v>             In terms of G.O's Ref. 4th &amp; 5th Cited  above, The incumbent is sanctiond two Notional increments  at the time of entering into the Regular Time Scale and pay is fixed accordingly. </v>
      </c>
      <c r="D271" s="213"/>
      <c r="E271" s="213"/>
      <c r="F271" s="213"/>
      <c r="DF271" s="180"/>
      <c r="DI271" s="181"/>
    </row>
    <row r="272" spans="2:113" s="179" customFormat="1" ht="15.75" customHeight="1" hidden="1">
      <c r="B272" s="213"/>
      <c r="C272" s="213"/>
      <c r="D272" s="213"/>
      <c r="E272" s="213"/>
      <c r="F272" s="213"/>
      <c r="DF272" s="180"/>
      <c r="DI272" s="181"/>
    </row>
    <row r="273" spans="2:113" s="179" customFormat="1" ht="15.75" customHeight="1" hidden="1">
      <c r="B273" s="213"/>
      <c r="C273" s="213" t="str">
        <f>CONCATENATE(O137," Notional Inctements Arrears of ",C3,", ",C46,C51,", ",L3)</f>
        <v> Notional Inctements Arrears of Sri. T.Rajesh Kumar, Secondary Grade Teacher, PS Anchanoor</v>
      </c>
      <c r="D273" s="213"/>
      <c r="E273" s="213"/>
      <c r="F273" s="213"/>
      <c r="DF273" s="180"/>
      <c r="DI273" s="181"/>
    </row>
    <row r="274" spans="2:113" s="179" customFormat="1" ht="15.75" customHeight="1" hidden="1">
      <c r="B274" s="213"/>
      <c r="C274" s="213"/>
      <c r="D274" s="213"/>
      <c r="E274" s="213"/>
      <c r="F274" s="213"/>
      <c r="DF274" s="180"/>
      <c r="DI274" s="181"/>
    </row>
    <row r="275" spans="2:113" s="179" customFormat="1" ht="15.75" customHeight="1" hidden="1">
      <c r="B275" s="213"/>
      <c r="C275" s="213"/>
      <c r="D275" s="213"/>
      <c r="E275" s="213"/>
      <c r="F275" s="213"/>
      <c r="DF275" s="180"/>
      <c r="DI275" s="181"/>
    </row>
    <row r="276" spans="2:113" s="179" customFormat="1" ht="15.75" customHeight="1" hidden="1">
      <c r="B276" s="213"/>
      <c r="C276" s="213"/>
      <c r="D276" s="213"/>
      <c r="E276" s="213"/>
      <c r="F276" s="213"/>
      <c r="DF276" s="180"/>
      <c r="DI276" s="181"/>
    </row>
    <row r="277" spans="2:113" s="179" customFormat="1" ht="15.75" customHeight="1" hidden="1">
      <c r="B277" s="213"/>
      <c r="C277" s="213"/>
      <c r="D277" s="213"/>
      <c r="E277" s="213"/>
      <c r="F277" s="213"/>
      <c r="DF277" s="180"/>
      <c r="DI277" s="181"/>
    </row>
    <row r="278" spans="2:113" s="179" customFormat="1" ht="15.75" customHeight="1" hidden="1">
      <c r="B278" s="213"/>
      <c r="C278" s="213"/>
      <c r="D278" s="213"/>
      <c r="E278" s="213"/>
      <c r="F278" s="213"/>
      <c r="DF278" s="180"/>
      <c r="DI278" s="181"/>
    </row>
    <row r="279" spans="2:113" s="179" customFormat="1" ht="15.75" customHeight="1" hidden="1">
      <c r="B279" s="213"/>
      <c r="C279" s="213"/>
      <c r="D279" s="213"/>
      <c r="E279" s="213"/>
      <c r="F279" s="213"/>
      <c r="DF279" s="180"/>
      <c r="DI279" s="181"/>
    </row>
    <row r="280" spans="2:113" s="179" customFormat="1" ht="15.75" customHeight="1" hidden="1">
      <c r="B280" s="213"/>
      <c r="C280" s="213"/>
      <c r="D280" s="213"/>
      <c r="E280" s="213"/>
      <c r="F280" s="213"/>
      <c r="DF280" s="180"/>
      <c r="DI280" s="181"/>
    </row>
    <row r="281" spans="2:113" s="179" customFormat="1" ht="15.75" customHeight="1" hidden="1">
      <c r="B281" s="213"/>
      <c r="C281" s="213"/>
      <c r="D281" s="213"/>
      <c r="E281" s="213"/>
      <c r="F281" s="213"/>
      <c r="DF281" s="180"/>
      <c r="DI281" s="181"/>
    </row>
    <row r="282" spans="2:113" s="179" customFormat="1" ht="15.75" customHeight="1" hidden="1">
      <c r="B282" s="213"/>
      <c r="C282" s="213"/>
      <c r="D282" s="213"/>
      <c r="E282" s="213"/>
      <c r="F282" s="213"/>
      <c r="DF282" s="180"/>
      <c r="DI282" s="181"/>
    </row>
    <row r="283" spans="2:113" s="179" customFormat="1" ht="15.75" customHeight="1" hidden="1">
      <c r="B283" s="213"/>
      <c r="C283" s="213"/>
      <c r="D283" s="213"/>
      <c r="E283" s="213"/>
      <c r="F283" s="213"/>
      <c r="DF283" s="180"/>
      <c r="DI283" s="181"/>
    </row>
    <row r="284" spans="2:113" s="179" customFormat="1" ht="15.75" customHeight="1" hidden="1">
      <c r="B284" s="213"/>
      <c r="C284" s="213"/>
      <c r="D284" s="213"/>
      <c r="E284" s="213"/>
      <c r="F284" s="213"/>
      <c r="DF284" s="180"/>
      <c r="DI284" s="181"/>
    </row>
    <row r="285" spans="2:113" s="179" customFormat="1" ht="15.75" customHeight="1" hidden="1">
      <c r="B285" s="213"/>
      <c r="C285" s="213"/>
      <c r="D285" s="213"/>
      <c r="E285" s="213"/>
      <c r="F285" s="213"/>
      <c r="DF285" s="180"/>
      <c r="DI285" s="181"/>
    </row>
    <row r="286" spans="2:113" s="179" customFormat="1" ht="15.75" customHeight="1" hidden="1">
      <c r="B286" s="213"/>
      <c r="C286" s="213"/>
      <c r="D286" s="213"/>
      <c r="E286" s="213"/>
      <c r="F286" s="213"/>
      <c r="DF286" s="180"/>
      <c r="DI286" s="181"/>
    </row>
    <row r="287" spans="2:113" s="179" customFormat="1" ht="15.75" customHeight="1" hidden="1">
      <c r="B287" s="213"/>
      <c r="C287" s="213"/>
      <c r="D287" s="213"/>
      <c r="E287" s="213"/>
      <c r="F287" s="213"/>
      <c r="DF287" s="180"/>
      <c r="DI287" s="181"/>
    </row>
    <row r="288" spans="2:113" s="179" customFormat="1" ht="15.75" customHeight="1" hidden="1">
      <c r="B288" s="213"/>
      <c r="C288" s="213"/>
      <c r="D288" s="213"/>
      <c r="E288" s="213"/>
      <c r="F288" s="213"/>
      <c r="DF288" s="180"/>
      <c r="DI288" s="181"/>
    </row>
    <row r="289" spans="2:113" s="179" customFormat="1" ht="15.75" customHeight="1" hidden="1">
      <c r="B289" s="213"/>
      <c r="C289" s="213"/>
      <c r="D289" s="213"/>
      <c r="E289" s="213"/>
      <c r="F289" s="213"/>
      <c r="DF289" s="180"/>
      <c r="DI289" s="181"/>
    </row>
    <row r="290" spans="2:113" s="179" customFormat="1" ht="15.75" customHeight="1" hidden="1">
      <c r="B290" s="213"/>
      <c r="C290" s="213"/>
      <c r="D290" s="213"/>
      <c r="E290" s="213"/>
      <c r="F290" s="213"/>
      <c r="DF290" s="180"/>
      <c r="DI290" s="181"/>
    </row>
    <row r="291" spans="2:113" s="179" customFormat="1" ht="15.75" customHeight="1" hidden="1">
      <c r="B291" s="213"/>
      <c r="C291" s="213"/>
      <c r="D291" s="213"/>
      <c r="E291" s="213"/>
      <c r="F291" s="213"/>
      <c r="DF291" s="180"/>
      <c r="DI291" s="181"/>
    </row>
    <row r="292" spans="2:113" s="179" customFormat="1" ht="15.75" customHeight="1" hidden="1">
      <c r="B292" s="213"/>
      <c r="C292" s="213"/>
      <c r="D292" s="213"/>
      <c r="E292" s="213"/>
      <c r="F292" s="213"/>
      <c r="DF292" s="180"/>
      <c r="DI292" s="181"/>
    </row>
    <row r="293" spans="2:113" s="179" customFormat="1" ht="15.75" customHeight="1" hidden="1">
      <c r="B293" s="213"/>
      <c r="C293" s="213"/>
      <c r="D293" s="213"/>
      <c r="E293" s="213"/>
      <c r="F293" s="213"/>
      <c r="DF293" s="180"/>
      <c r="DI293" s="181"/>
    </row>
    <row r="294" spans="2:113" s="179" customFormat="1" ht="15.75" customHeight="1" hidden="1">
      <c r="B294" s="213"/>
      <c r="C294" s="213"/>
      <c r="D294" s="213"/>
      <c r="E294" s="213"/>
      <c r="F294" s="213"/>
      <c r="DF294" s="180"/>
      <c r="DI294" s="181"/>
    </row>
    <row r="295" spans="2:113" s="179" customFormat="1" ht="15.75" customHeight="1" hidden="1">
      <c r="B295" s="213"/>
      <c r="C295" s="213"/>
      <c r="D295" s="213"/>
      <c r="E295" s="213"/>
      <c r="F295" s="213"/>
      <c r="DF295" s="180"/>
      <c r="DI295" s="181"/>
    </row>
    <row r="296" spans="2:113" s="179" customFormat="1" ht="15.75" customHeight="1" hidden="1">
      <c r="B296" s="213"/>
      <c r="C296" s="213"/>
      <c r="D296" s="213"/>
      <c r="E296" s="213"/>
      <c r="F296" s="213"/>
      <c r="DF296" s="180"/>
      <c r="DI296" s="181"/>
    </row>
    <row r="297" spans="2:113" s="179" customFormat="1" ht="15.75" customHeight="1" hidden="1">
      <c r="B297" s="213"/>
      <c r="C297" s="213"/>
      <c r="D297" s="213"/>
      <c r="E297" s="213"/>
      <c r="F297" s="213"/>
      <c r="DF297" s="180"/>
      <c r="DI297" s="181"/>
    </row>
    <row r="298" spans="2:113" s="179" customFormat="1" ht="15.75" customHeight="1" hidden="1">
      <c r="B298" s="213"/>
      <c r="C298" s="213"/>
      <c r="D298" s="213"/>
      <c r="E298" s="213"/>
      <c r="F298" s="213"/>
      <c r="DF298" s="180"/>
      <c r="DI298" s="181"/>
    </row>
    <row r="299" spans="2:113" s="179" customFormat="1" ht="15.75" customHeight="1" hidden="1">
      <c r="B299" s="213"/>
      <c r="C299" s="213"/>
      <c r="D299" s="213"/>
      <c r="E299" s="213"/>
      <c r="F299" s="213"/>
      <c r="DF299" s="180"/>
      <c r="DI299" s="181"/>
    </row>
    <row r="300" spans="2:113" s="179" customFormat="1" ht="15.75" customHeight="1" hidden="1">
      <c r="B300" s="213"/>
      <c r="C300" s="213"/>
      <c r="D300" s="213"/>
      <c r="E300" s="213"/>
      <c r="F300" s="213"/>
      <c r="DF300" s="180"/>
      <c r="DI300" s="181"/>
    </row>
    <row r="301" spans="2:113" s="179" customFormat="1" ht="15.75" customHeight="1" hidden="1">
      <c r="B301" s="213"/>
      <c r="C301" s="213"/>
      <c r="D301" s="213"/>
      <c r="E301" s="213"/>
      <c r="F301" s="213"/>
      <c r="DF301" s="180"/>
      <c r="DI301" s="181"/>
    </row>
    <row r="302" spans="2:113" s="179" customFormat="1" ht="15.75" customHeight="1" hidden="1">
      <c r="B302" s="213"/>
      <c r="C302" s="213"/>
      <c r="D302" s="213"/>
      <c r="E302" s="213"/>
      <c r="F302" s="213"/>
      <c r="DF302" s="180"/>
      <c r="DI302" s="181"/>
    </row>
    <row r="303" spans="2:113" s="179" customFormat="1" ht="15.75" customHeight="1" hidden="1">
      <c r="B303" s="213"/>
      <c r="C303" s="213"/>
      <c r="D303" s="213"/>
      <c r="E303" s="213"/>
      <c r="F303" s="213"/>
      <c r="DF303" s="180"/>
      <c r="DI303" s="181"/>
    </row>
    <row r="304" spans="2:113" s="179" customFormat="1" ht="15.75" customHeight="1" hidden="1">
      <c r="B304" s="213"/>
      <c r="C304" s="213"/>
      <c r="D304" s="213"/>
      <c r="E304" s="213"/>
      <c r="F304" s="213"/>
      <c r="DF304" s="180"/>
      <c r="DI304" s="181"/>
    </row>
    <row r="305" spans="2:113" s="179" customFormat="1" ht="15.75" customHeight="1" hidden="1">
      <c r="B305" s="213"/>
      <c r="C305" s="213"/>
      <c r="D305" s="213"/>
      <c r="E305" s="213"/>
      <c r="F305" s="213"/>
      <c r="DF305" s="180"/>
      <c r="DI305" s="181"/>
    </row>
    <row r="306" spans="2:113" s="179" customFormat="1" ht="15.75" customHeight="1" hidden="1">
      <c r="B306" s="213"/>
      <c r="C306" s="213"/>
      <c r="D306" s="213"/>
      <c r="E306" s="213"/>
      <c r="F306" s="213"/>
      <c r="DF306" s="180"/>
      <c r="DI306" s="181"/>
    </row>
    <row r="307" spans="2:113" s="179" customFormat="1" ht="15.75" customHeight="1" hidden="1">
      <c r="B307" s="213"/>
      <c r="C307" s="213"/>
      <c r="D307" s="213"/>
      <c r="E307" s="213"/>
      <c r="F307" s="213"/>
      <c r="DF307" s="180"/>
      <c r="DI307" s="181"/>
    </row>
    <row r="308" spans="2:113" s="179" customFormat="1" ht="15.75" customHeight="1" hidden="1">
      <c r="B308" s="213"/>
      <c r="C308" s="213"/>
      <c r="D308" s="213"/>
      <c r="E308" s="213"/>
      <c r="F308" s="213"/>
      <c r="DF308" s="180"/>
      <c r="DI308" s="181"/>
    </row>
    <row r="309" spans="2:113" s="179" customFormat="1" ht="15.75" customHeight="1" hidden="1">
      <c r="B309" s="213"/>
      <c r="C309" s="213"/>
      <c r="D309" s="213"/>
      <c r="E309" s="213"/>
      <c r="F309" s="213"/>
      <c r="DF309" s="180"/>
      <c r="DI309" s="181"/>
    </row>
    <row r="310" spans="2:113" s="179" customFormat="1" ht="15.75" customHeight="1" hidden="1">
      <c r="B310" s="213"/>
      <c r="C310" s="213"/>
      <c r="D310" s="213"/>
      <c r="E310" s="213"/>
      <c r="F310" s="213"/>
      <c r="DF310" s="180"/>
      <c r="DI310" s="181"/>
    </row>
    <row r="311" spans="2:113" s="179" customFormat="1" ht="15.75" customHeight="1" hidden="1">
      <c r="B311" s="213"/>
      <c r="C311" s="213"/>
      <c r="D311" s="213"/>
      <c r="E311" s="213"/>
      <c r="F311" s="213"/>
      <c r="DF311" s="180"/>
      <c r="DI311" s="181"/>
    </row>
    <row r="312" spans="2:113" s="179" customFormat="1" ht="15.75" customHeight="1" hidden="1">
      <c r="B312" s="213"/>
      <c r="C312" s="213"/>
      <c r="D312" s="213"/>
      <c r="E312" s="213"/>
      <c r="F312" s="213"/>
      <c r="DF312" s="180"/>
      <c r="DI312" s="181"/>
    </row>
    <row r="313" spans="2:113" s="179" customFormat="1" ht="15.75" customHeight="1" hidden="1">
      <c r="B313" s="213"/>
      <c r="C313" s="213"/>
      <c r="D313" s="213"/>
      <c r="E313" s="213"/>
      <c r="F313" s="213"/>
      <c r="DF313" s="180"/>
      <c r="DI313" s="181"/>
    </row>
    <row r="314" spans="2:113" s="179" customFormat="1" ht="15.75" customHeight="1" hidden="1">
      <c r="B314" s="213"/>
      <c r="C314" s="213"/>
      <c r="D314" s="213"/>
      <c r="E314" s="213"/>
      <c r="F314" s="213"/>
      <c r="DF314" s="180"/>
      <c r="DI314" s="181"/>
    </row>
    <row r="315" spans="2:113" s="179" customFormat="1" ht="15.75" customHeight="1" hidden="1">
      <c r="B315" s="213"/>
      <c r="C315" s="213"/>
      <c r="D315" s="213"/>
      <c r="E315" s="213"/>
      <c r="F315" s="213"/>
      <c r="DF315" s="180"/>
      <c r="DI315" s="181"/>
    </row>
    <row r="316" spans="2:113" s="179" customFormat="1" ht="15.75" customHeight="1" hidden="1">
      <c r="B316" s="213"/>
      <c r="C316" s="213"/>
      <c r="D316" s="213"/>
      <c r="E316" s="213"/>
      <c r="F316" s="213"/>
      <c r="DF316" s="180"/>
      <c r="DI316" s="181"/>
    </row>
    <row r="317" spans="2:113" s="179" customFormat="1" ht="15.75" customHeight="1" hidden="1">
      <c r="B317" s="213"/>
      <c r="C317" s="213"/>
      <c r="D317" s="213"/>
      <c r="E317" s="213"/>
      <c r="F317" s="213"/>
      <c r="DF317" s="180"/>
      <c r="DI317" s="181"/>
    </row>
    <row r="318" spans="2:113" s="179" customFormat="1" ht="15.75" customHeight="1" hidden="1">
      <c r="B318" s="213"/>
      <c r="C318" s="213"/>
      <c r="D318" s="213"/>
      <c r="E318" s="213"/>
      <c r="F318" s="213"/>
      <c r="DF318" s="180"/>
      <c r="DI318" s="181"/>
    </row>
    <row r="319" spans="2:113" s="164" customFormat="1" ht="15.75" customHeight="1" hidden="1">
      <c r="B319" s="167"/>
      <c r="C319" s="167"/>
      <c r="D319" s="167"/>
      <c r="E319" s="167"/>
      <c r="F319" s="167"/>
      <c r="DF319" s="165"/>
      <c r="DI319" s="166"/>
    </row>
    <row r="320" spans="2:113" s="164" customFormat="1" ht="15.75" customHeight="1" hidden="1">
      <c r="B320" s="167"/>
      <c r="C320" s="167"/>
      <c r="D320" s="167"/>
      <c r="E320" s="167"/>
      <c r="F320" s="167"/>
      <c r="DF320" s="165"/>
      <c r="DI320" s="166"/>
    </row>
    <row r="321" spans="2:113" s="164" customFormat="1" ht="15.75" customHeight="1" hidden="1">
      <c r="B321" s="167"/>
      <c r="C321" s="167"/>
      <c r="D321" s="167"/>
      <c r="E321" s="167"/>
      <c r="F321" s="167"/>
      <c r="DF321" s="165"/>
      <c r="DI321" s="166"/>
    </row>
    <row r="322" spans="2:113" s="164" customFormat="1" ht="15.75" customHeight="1" hidden="1">
      <c r="B322" s="167"/>
      <c r="C322" s="167"/>
      <c r="D322" s="167"/>
      <c r="E322" s="167"/>
      <c r="F322" s="167"/>
      <c r="DF322" s="165"/>
      <c r="DI322" s="166"/>
    </row>
    <row r="323" spans="2:113" s="164" customFormat="1" ht="15.75" customHeight="1" hidden="1">
      <c r="B323" s="167"/>
      <c r="C323" s="167"/>
      <c r="D323" s="167"/>
      <c r="E323" s="167"/>
      <c r="F323" s="167"/>
      <c r="DF323" s="165"/>
      <c r="DI323" s="166"/>
    </row>
    <row r="324" spans="2:113" s="164" customFormat="1" ht="15.75" customHeight="1" hidden="1">
      <c r="B324" s="167"/>
      <c r="C324" s="167"/>
      <c r="D324" s="167"/>
      <c r="E324" s="167"/>
      <c r="F324" s="167"/>
      <c r="DF324" s="165"/>
      <c r="DI324" s="166"/>
    </row>
    <row r="325" spans="2:113" s="164" customFormat="1" ht="15.75" customHeight="1" hidden="1">
      <c r="B325" s="167"/>
      <c r="C325" s="167"/>
      <c r="D325" s="167"/>
      <c r="E325" s="167"/>
      <c r="F325" s="167"/>
      <c r="DF325" s="165"/>
      <c r="DI325" s="166"/>
    </row>
    <row r="326" spans="2:113" s="164" customFormat="1" ht="15.75" customHeight="1" hidden="1">
      <c r="B326" s="167"/>
      <c r="C326" s="167"/>
      <c r="D326" s="167"/>
      <c r="E326" s="167"/>
      <c r="F326" s="167"/>
      <c r="DF326" s="165"/>
      <c r="DI326" s="166"/>
    </row>
    <row r="327" spans="2:113" s="164" customFormat="1" ht="15.75" customHeight="1" hidden="1">
      <c r="B327" s="167"/>
      <c r="C327" s="167"/>
      <c r="D327" s="167"/>
      <c r="E327" s="167"/>
      <c r="F327" s="167"/>
      <c r="DF327" s="165"/>
      <c r="DI327" s="166"/>
    </row>
    <row r="328" spans="2:113" s="164" customFormat="1" ht="15.75" customHeight="1" hidden="1">
      <c r="B328" s="167"/>
      <c r="C328" s="167"/>
      <c r="D328" s="167"/>
      <c r="E328" s="167"/>
      <c r="F328" s="167"/>
      <c r="DF328" s="165"/>
      <c r="DI328" s="166"/>
    </row>
    <row r="329" spans="2:113" s="164" customFormat="1" ht="15.75" customHeight="1" hidden="1">
      <c r="B329" s="167"/>
      <c r="C329" s="167"/>
      <c r="D329" s="167"/>
      <c r="E329" s="167"/>
      <c r="F329" s="167"/>
      <c r="DF329" s="165"/>
      <c r="DI329" s="166"/>
    </row>
    <row r="330" spans="2:113" s="164" customFormat="1" ht="15.75" customHeight="1" hidden="1">
      <c r="B330" s="167"/>
      <c r="C330" s="167"/>
      <c r="D330" s="167"/>
      <c r="E330" s="167"/>
      <c r="F330" s="167"/>
      <c r="DF330" s="165"/>
      <c r="DI330" s="166"/>
    </row>
    <row r="331" spans="2:113" s="164" customFormat="1" ht="15.75" customHeight="1" hidden="1">
      <c r="B331" s="167"/>
      <c r="C331" s="167"/>
      <c r="D331" s="167"/>
      <c r="E331" s="167"/>
      <c r="F331" s="167"/>
      <c r="DF331" s="165"/>
      <c r="DI331" s="166"/>
    </row>
    <row r="332" spans="2:113" s="164" customFormat="1" ht="15.75" customHeight="1" hidden="1">
      <c r="B332" s="167"/>
      <c r="C332" s="167"/>
      <c r="D332" s="167"/>
      <c r="E332" s="167"/>
      <c r="F332" s="167"/>
      <c r="DF332" s="165"/>
      <c r="DI332" s="166"/>
    </row>
    <row r="333" spans="2:113" s="164" customFormat="1" ht="15.75" customHeight="1" hidden="1">
      <c r="B333" s="167"/>
      <c r="C333" s="167"/>
      <c r="D333" s="167"/>
      <c r="E333" s="167"/>
      <c r="F333" s="167"/>
      <c r="DF333" s="165"/>
      <c r="DI333" s="166"/>
    </row>
    <row r="334" spans="2:113" s="164" customFormat="1" ht="15.75" customHeight="1" hidden="1">
      <c r="B334" s="167"/>
      <c r="C334" s="167"/>
      <c r="D334" s="167"/>
      <c r="E334" s="167"/>
      <c r="F334" s="167"/>
      <c r="DF334" s="165"/>
      <c r="DI334" s="166"/>
    </row>
    <row r="335" spans="2:113" s="164" customFormat="1" ht="15.75" customHeight="1" hidden="1">
      <c r="B335" s="167"/>
      <c r="C335" s="167"/>
      <c r="D335" s="167"/>
      <c r="E335" s="167"/>
      <c r="F335" s="167"/>
      <c r="DF335" s="165"/>
      <c r="DI335" s="166"/>
    </row>
    <row r="336" spans="2:113" s="164" customFormat="1" ht="15.75" customHeight="1" hidden="1">
      <c r="B336" s="167"/>
      <c r="C336" s="167"/>
      <c r="D336" s="167"/>
      <c r="E336" s="167"/>
      <c r="F336" s="167"/>
      <c r="DF336" s="165"/>
      <c r="DI336" s="166"/>
    </row>
    <row r="337" spans="2:113" s="164" customFormat="1" ht="15.75" customHeight="1" hidden="1">
      <c r="B337" s="167"/>
      <c r="C337" s="167"/>
      <c r="D337" s="167"/>
      <c r="E337" s="167"/>
      <c r="F337" s="167"/>
      <c r="DF337" s="165"/>
      <c r="DI337" s="166"/>
    </row>
    <row r="338" spans="2:113" s="164" customFormat="1" ht="15.75" customHeight="1" hidden="1">
      <c r="B338" s="167"/>
      <c r="C338" s="167"/>
      <c r="D338" s="167"/>
      <c r="E338" s="167"/>
      <c r="F338" s="167"/>
      <c r="DF338" s="165"/>
      <c r="DI338" s="166"/>
    </row>
    <row r="339" spans="2:113" s="164" customFormat="1" ht="15.75" customHeight="1" hidden="1">
      <c r="B339" s="167"/>
      <c r="C339" s="167"/>
      <c r="D339" s="167"/>
      <c r="E339" s="167"/>
      <c r="F339" s="167"/>
      <c r="DF339" s="165"/>
      <c r="DI339" s="166"/>
    </row>
    <row r="340" spans="2:113" s="164" customFormat="1" ht="15.75" customHeight="1" hidden="1">
      <c r="B340" s="167"/>
      <c r="C340" s="167"/>
      <c r="D340" s="167"/>
      <c r="E340" s="167"/>
      <c r="F340" s="167"/>
      <c r="DF340" s="165"/>
      <c r="DI340" s="166"/>
    </row>
    <row r="341" spans="2:113" s="164" customFormat="1" ht="15.75" customHeight="1" hidden="1">
      <c r="B341" s="167"/>
      <c r="C341" s="167"/>
      <c r="D341" s="167"/>
      <c r="E341" s="167"/>
      <c r="F341" s="167"/>
      <c r="DF341" s="165"/>
      <c r="DI341" s="166"/>
    </row>
    <row r="342" spans="2:113" s="164" customFormat="1" ht="15.75" customHeight="1" hidden="1">
      <c r="B342" s="167"/>
      <c r="C342" s="167"/>
      <c r="D342" s="167"/>
      <c r="E342" s="167"/>
      <c r="F342" s="167"/>
      <c r="DF342" s="165"/>
      <c r="DI342" s="166"/>
    </row>
    <row r="343" spans="2:113" s="164" customFormat="1" ht="15.75" customHeight="1" hidden="1">
      <c r="B343" s="167"/>
      <c r="C343" s="167"/>
      <c r="D343" s="167"/>
      <c r="E343" s="167"/>
      <c r="F343" s="167"/>
      <c r="DF343" s="165"/>
      <c r="DI343" s="166"/>
    </row>
    <row r="344" spans="2:113" s="164" customFormat="1" ht="15.75" customHeight="1" hidden="1">
      <c r="B344" s="167"/>
      <c r="C344" s="167"/>
      <c r="D344" s="167"/>
      <c r="E344" s="167"/>
      <c r="F344" s="167"/>
      <c r="DF344" s="165"/>
      <c r="DI344" s="166"/>
    </row>
    <row r="345" spans="2:113" s="164" customFormat="1" ht="15.75" customHeight="1" hidden="1">
      <c r="B345" s="167"/>
      <c r="C345" s="167"/>
      <c r="D345" s="167"/>
      <c r="E345" s="167"/>
      <c r="F345" s="167"/>
      <c r="DF345" s="165"/>
      <c r="DI345" s="166"/>
    </row>
    <row r="346" spans="2:113" s="164" customFormat="1" ht="15.75" customHeight="1" hidden="1">
      <c r="B346" s="167"/>
      <c r="C346" s="167"/>
      <c r="D346" s="167"/>
      <c r="E346" s="167"/>
      <c r="F346" s="167"/>
      <c r="DF346" s="165"/>
      <c r="DI346" s="166"/>
    </row>
    <row r="347" spans="2:113" s="164" customFormat="1" ht="15.75" customHeight="1" hidden="1">
      <c r="B347" s="167"/>
      <c r="C347" s="167"/>
      <c r="D347" s="167"/>
      <c r="E347" s="167"/>
      <c r="F347" s="167"/>
      <c r="DF347" s="165"/>
      <c r="DI347" s="166"/>
    </row>
    <row r="348" spans="2:113" s="164" customFormat="1" ht="15.75" customHeight="1" hidden="1">
      <c r="B348" s="167"/>
      <c r="C348" s="167"/>
      <c r="D348" s="167"/>
      <c r="E348" s="167"/>
      <c r="F348" s="167"/>
      <c r="DF348" s="165"/>
      <c r="DI348" s="166"/>
    </row>
    <row r="349" spans="2:113" s="164" customFormat="1" ht="15.75" customHeight="1" hidden="1">
      <c r="B349" s="167"/>
      <c r="C349" s="167"/>
      <c r="D349" s="167"/>
      <c r="E349" s="167"/>
      <c r="F349" s="167"/>
      <c r="DF349" s="165"/>
      <c r="DI349" s="166"/>
    </row>
    <row r="350" spans="2:113" s="164" customFormat="1" ht="15.75" customHeight="1" hidden="1">
      <c r="B350" s="167"/>
      <c r="C350" s="167"/>
      <c r="D350" s="167"/>
      <c r="E350" s="167"/>
      <c r="F350" s="167"/>
      <c r="DF350" s="165"/>
      <c r="DI350" s="166"/>
    </row>
    <row r="351" spans="2:113" s="164" customFormat="1" ht="15.75" customHeight="1" hidden="1">
      <c r="B351" s="167"/>
      <c r="C351" s="167"/>
      <c r="D351" s="167"/>
      <c r="E351" s="167"/>
      <c r="F351" s="167"/>
      <c r="DF351" s="165"/>
      <c r="DI351" s="166"/>
    </row>
    <row r="352" spans="7:105" s="300" customFormat="1" ht="24.75" customHeight="1" hidden="1">
      <c r="G352" s="300">
        <v>1</v>
      </c>
      <c r="H352" s="300">
        <v>2</v>
      </c>
      <c r="I352" s="300">
        <v>3</v>
      </c>
      <c r="J352" s="300">
        <v>4</v>
      </c>
      <c r="K352" s="300">
        <v>5</v>
      </c>
      <c r="L352" s="300">
        <v>6</v>
      </c>
      <c r="M352" s="300">
        <v>7</v>
      </c>
      <c r="N352" s="300">
        <v>8</v>
      </c>
      <c r="O352" s="300">
        <v>9</v>
      </c>
      <c r="P352" s="300">
        <v>10</v>
      </c>
      <c r="Q352" s="300">
        <v>11</v>
      </c>
      <c r="R352" s="300">
        <v>12</v>
      </c>
      <c r="S352" s="300">
        <v>13</v>
      </c>
      <c r="T352" s="300">
        <v>14</v>
      </c>
      <c r="U352" s="300">
        <v>15</v>
      </c>
      <c r="V352" s="300">
        <v>16</v>
      </c>
      <c r="W352" s="300">
        <v>17</v>
      </c>
      <c r="X352" s="300">
        <v>18</v>
      </c>
      <c r="Y352" s="300">
        <v>19</v>
      </c>
      <c r="Z352" s="300">
        <v>20</v>
      </c>
      <c r="AA352" s="300">
        <v>21</v>
      </c>
      <c r="AB352" s="300">
        <v>22</v>
      </c>
      <c r="AC352" s="300">
        <v>23</v>
      </c>
      <c r="AD352" s="300">
        <v>24</v>
      </c>
      <c r="AE352" s="300">
        <v>25</v>
      </c>
      <c r="AF352" s="300">
        <v>26</v>
      </c>
      <c r="AG352" s="300">
        <v>27</v>
      </c>
      <c r="AH352" s="300">
        <v>28</v>
      </c>
      <c r="AI352" s="300">
        <v>29</v>
      </c>
      <c r="AJ352" s="300">
        <v>30</v>
      </c>
      <c r="AK352" s="300">
        <v>31</v>
      </c>
      <c r="AL352" s="300">
        <v>32</v>
      </c>
      <c r="AM352" s="300">
        <v>33</v>
      </c>
      <c r="AN352" s="300">
        <v>34</v>
      </c>
      <c r="AO352" s="300">
        <v>35</v>
      </c>
      <c r="AP352" s="300">
        <v>36</v>
      </c>
      <c r="AQ352" s="300">
        <v>37</v>
      </c>
      <c r="AR352" s="300">
        <v>38</v>
      </c>
      <c r="AS352" s="300">
        <v>39</v>
      </c>
      <c r="AT352" s="300">
        <v>40</v>
      </c>
      <c r="AU352" s="300">
        <v>41</v>
      </c>
      <c r="AV352" s="300">
        <v>42</v>
      </c>
      <c r="AW352" s="300">
        <v>43</v>
      </c>
      <c r="AX352" s="300">
        <v>44</v>
      </c>
      <c r="AY352" s="300">
        <v>45</v>
      </c>
      <c r="AZ352" s="300">
        <v>46</v>
      </c>
      <c r="BA352" s="300">
        <v>47</v>
      </c>
      <c r="BB352" s="300">
        <v>48</v>
      </c>
      <c r="BC352" s="300">
        <v>49</v>
      </c>
      <c r="BD352" s="300">
        <v>50</v>
      </c>
      <c r="BE352" s="300">
        <v>51</v>
      </c>
      <c r="BF352" s="300">
        <v>52</v>
      </c>
      <c r="BG352" s="300">
        <v>53</v>
      </c>
      <c r="BH352" s="300">
        <v>54</v>
      </c>
      <c r="BI352" s="300">
        <v>55</v>
      </c>
      <c r="BJ352" s="300">
        <v>56</v>
      </c>
      <c r="BK352" s="300">
        <v>57</v>
      </c>
      <c r="BL352" s="300">
        <v>58</v>
      </c>
      <c r="BM352" s="300">
        <v>59</v>
      </c>
      <c r="BN352" s="300">
        <v>60</v>
      </c>
      <c r="BO352" s="300">
        <v>61</v>
      </c>
      <c r="BP352" s="300">
        <v>62</v>
      </c>
      <c r="BQ352" s="300">
        <v>63</v>
      </c>
      <c r="BR352" s="300">
        <v>64</v>
      </c>
      <c r="BS352" s="300">
        <v>65</v>
      </c>
      <c r="BT352" s="300">
        <v>66</v>
      </c>
      <c r="BU352" s="300">
        <v>67</v>
      </c>
      <c r="BV352" s="300">
        <v>68</v>
      </c>
      <c r="BW352" s="300">
        <v>69</v>
      </c>
      <c r="BX352" s="300">
        <v>70</v>
      </c>
      <c r="BY352" s="300">
        <v>71</v>
      </c>
      <c r="BZ352" s="300">
        <v>72</v>
      </c>
      <c r="CA352" s="300">
        <v>73</v>
      </c>
      <c r="CB352" s="300">
        <v>74</v>
      </c>
      <c r="CC352" s="300">
        <v>75</v>
      </c>
      <c r="CD352" s="300">
        <v>76</v>
      </c>
      <c r="CE352" s="300">
        <v>77</v>
      </c>
      <c r="CF352" s="300">
        <v>78</v>
      </c>
      <c r="CG352" s="300">
        <v>79</v>
      </c>
      <c r="CH352" s="300">
        <v>80</v>
      </c>
      <c r="CI352" s="300">
        <v>81</v>
      </c>
      <c r="CJ352" s="300">
        <v>82</v>
      </c>
      <c r="CK352" s="300">
        <v>83</v>
      </c>
      <c r="CL352" s="300">
        <v>84</v>
      </c>
      <c r="CM352" s="300">
        <v>85</v>
      </c>
      <c r="CN352" s="300">
        <v>86</v>
      </c>
      <c r="CO352" s="300">
        <v>87</v>
      </c>
      <c r="CP352" s="300">
        <v>88</v>
      </c>
      <c r="CQ352" s="300">
        <v>89</v>
      </c>
      <c r="CR352" s="300">
        <v>90</v>
      </c>
      <c r="CS352" s="300">
        <v>91</v>
      </c>
      <c r="CT352" s="300">
        <v>92</v>
      </c>
      <c r="CU352" s="300">
        <v>93</v>
      </c>
      <c r="CV352" s="300">
        <v>94</v>
      </c>
      <c r="CW352" s="300">
        <v>95</v>
      </c>
      <c r="CX352" s="300">
        <v>96</v>
      </c>
      <c r="CY352" s="300">
        <v>97</v>
      </c>
      <c r="CZ352" s="300">
        <v>98</v>
      </c>
      <c r="DA352" s="300">
        <v>99</v>
      </c>
    </row>
    <row r="353" spans="7:105" s="300" customFormat="1" ht="24.75" customHeight="1" hidden="1">
      <c r="G353" s="300" t="s">
        <v>247</v>
      </c>
      <c r="H353" s="301" t="s">
        <v>248</v>
      </c>
      <c r="I353" s="301" t="s">
        <v>249</v>
      </c>
      <c r="J353" s="301" t="s">
        <v>250</v>
      </c>
      <c r="K353" s="301" t="s">
        <v>251</v>
      </c>
      <c r="L353" s="301" t="s">
        <v>252</v>
      </c>
      <c r="M353" s="301" t="s">
        <v>253</v>
      </c>
      <c r="N353" s="301" t="s">
        <v>254</v>
      </c>
      <c r="O353" s="301" t="s">
        <v>255</v>
      </c>
      <c r="P353" s="301" t="s">
        <v>256</v>
      </c>
      <c r="Q353" s="301" t="s">
        <v>257</v>
      </c>
      <c r="R353" s="301" t="s">
        <v>258</v>
      </c>
      <c r="S353" s="301" t="s">
        <v>259</v>
      </c>
      <c r="T353" s="301" t="s">
        <v>260</v>
      </c>
      <c r="U353" s="301" t="s">
        <v>261</v>
      </c>
      <c r="V353" s="301" t="s">
        <v>262</v>
      </c>
      <c r="W353" s="301" t="s">
        <v>263</v>
      </c>
      <c r="X353" s="301" t="s">
        <v>264</v>
      </c>
      <c r="Y353" s="301" t="s">
        <v>265</v>
      </c>
      <c r="Z353" s="301" t="s">
        <v>266</v>
      </c>
      <c r="AA353" s="301" t="s">
        <v>267</v>
      </c>
      <c r="AB353" s="301" t="s">
        <v>268</v>
      </c>
      <c r="AC353" s="301" t="s">
        <v>269</v>
      </c>
      <c r="AD353" s="301" t="s">
        <v>270</v>
      </c>
      <c r="AE353" s="301" t="s">
        <v>271</v>
      </c>
      <c r="AF353" s="301" t="s">
        <v>272</v>
      </c>
      <c r="AG353" s="301" t="s">
        <v>273</v>
      </c>
      <c r="AH353" s="301" t="s">
        <v>274</v>
      </c>
      <c r="AI353" s="301" t="s">
        <v>275</v>
      </c>
      <c r="AJ353" s="301" t="s">
        <v>276</v>
      </c>
      <c r="AK353" s="301" t="s">
        <v>277</v>
      </c>
      <c r="AL353" s="301" t="s">
        <v>278</v>
      </c>
      <c r="AM353" s="301" t="s">
        <v>279</v>
      </c>
      <c r="AN353" s="301" t="s">
        <v>280</v>
      </c>
      <c r="AO353" s="301" t="s">
        <v>281</v>
      </c>
      <c r="AP353" s="301" t="s">
        <v>282</v>
      </c>
      <c r="AQ353" s="301" t="s">
        <v>283</v>
      </c>
      <c r="AR353" s="301" t="s">
        <v>284</v>
      </c>
      <c r="AS353" s="301" t="s">
        <v>285</v>
      </c>
      <c r="AT353" s="301" t="s">
        <v>286</v>
      </c>
      <c r="AU353" s="301" t="s">
        <v>287</v>
      </c>
      <c r="AV353" s="301" t="s">
        <v>288</v>
      </c>
      <c r="AW353" s="301" t="s">
        <v>289</v>
      </c>
      <c r="AX353" s="301" t="s">
        <v>290</v>
      </c>
      <c r="AY353" s="301" t="s">
        <v>291</v>
      </c>
      <c r="AZ353" s="301" t="s">
        <v>292</v>
      </c>
      <c r="BA353" s="301" t="s">
        <v>293</v>
      </c>
      <c r="BB353" s="301" t="s">
        <v>294</v>
      </c>
      <c r="BC353" s="301" t="s">
        <v>295</v>
      </c>
      <c r="BD353" s="301" t="s">
        <v>296</v>
      </c>
      <c r="BE353" s="301" t="s">
        <v>297</v>
      </c>
      <c r="BF353" s="301" t="s">
        <v>298</v>
      </c>
      <c r="BG353" s="301" t="s">
        <v>299</v>
      </c>
      <c r="BH353" s="301" t="s">
        <v>300</v>
      </c>
      <c r="BI353" s="301" t="s">
        <v>301</v>
      </c>
      <c r="BJ353" s="301" t="s">
        <v>302</v>
      </c>
      <c r="BK353" s="301" t="s">
        <v>303</v>
      </c>
      <c r="BL353" s="301" t="s">
        <v>304</v>
      </c>
      <c r="BM353" s="301" t="s">
        <v>305</v>
      </c>
      <c r="BN353" s="301" t="s">
        <v>306</v>
      </c>
      <c r="BO353" s="301" t="s">
        <v>307</v>
      </c>
      <c r="BP353" s="301" t="s">
        <v>308</v>
      </c>
      <c r="BQ353" s="301" t="s">
        <v>309</v>
      </c>
      <c r="BR353" s="301" t="s">
        <v>310</v>
      </c>
      <c r="BS353" s="301" t="s">
        <v>311</v>
      </c>
      <c r="BT353" s="301" t="s">
        <v>312</v>
      </c>
      <c r="BU353" s="301" t="s">
        <v>313</v>
      </c>
      <c r="BV353" s="301" t="s">
        <v>314</v>
      </c>
      <c r="BW353" s="301" t="s">
        <v>315</v>
      </c>
      <c r="BX353" s="301" t="s">
        <v>316</v>
      </c>
      <c r="BY353" s="301" t="s">
        <v>317</v>
      </c>
      <c r="BZ353" s="301" t="s">
        <v>318</v>
      </c>
      <c r="CA353" s="301" t="s">
        <v>319</v>
      </c>
      <c r="CB353" s="301" t="s">
        <v>320</v>
      </c>
      <c r="CC353" s="301" t="s">
        <v>321</v>
      </c>
      <c r="CD353" s="301" t="s">
        <v>322</v>
      </c>
      <c r="CE353" s="301" t="s">
        <v>323</v>
      </c>
      <c r="CF353" s="301" t="s">
        <v>324</v>
      </c>
      <c r="CG353" s="301" t="s">
        <v>325</v>
      </c>
      <c r="CH353" s="301" t="s">
        <v>326</v>
      </c>
      <c r="CI353" s="301" t="s">
        <v>327</v>
      </c>
      <c r="CJ353" s="301" t="s">
        <v>328</v>
      </c>
      <c r="CK353" s="301" t="s">
        <v>329</v>
      </c>
      <c r="CL353" s="301" t="s">
        <v>330</v>
      </c>
      <c r="CM353" s="301" t="s">
        <v>331</v>
      </c>
      <c r="CN353" s="301" t="s">
        <v>332</v>
      </c>
      <c r="CO353" s="301" t="s">
        <v>333</v>
      </c>
      <c r="CP353" s="301" t="s">
        <v>334</v>
      </c>
      <c r="CQ353" s="301" t="s">
        <v>335</v>
      </c>
      <c r="CR353" s="301" t="s">
        <v>336</v>
      </c>
      <c r="CS353" s="301" t="s">
        <v>337</v>
      </c>
      <c r="CT353" s="301" t="s">
        <v>338</v>
      </c>
      <c r="CU353" s="301" t="s">
        <v>339</v>
      </c>
      <c r="CV353" s="301" t="s">
        <v>340</v>
      </c>
      <c r="CW353" s="301" t="s">
        <v>341</v>
      </c>
      <c r="CX353" s="301" t="s">
        <v>342</v>
      </c>
      <c r="CY353" s="301" t="s">
        <v>343</v>
      </c>
      <c r="CZ353" s="301" t="s">
        <v>344</v>
      </c>
      <c r="DA353" s="301" t="s">
        <v>345</v>
      </c>
    </row>
    <row r="354" s="300" customFormat="1" ht="24.75" customHeight="1" hidden="1"/>
    <row r="355" s="300" customFormat="1" ht="24.75" customHeight="1" hidden="1"/>
    <row r="356" spans="25:26" s="300" customFormat="1" ht="24.75" customHeight="1" hidden="1">
      <c r="Y356" s="324"/>
      <c r="Z356" s="324"/>
    </row>
    <row r="357" spans="1:26" s="300" customFormat="1" ht="24.75" customHeight="1" hidden="1">
      <c r="A357" s="302"/>
      <c r="Y357" s="325"/>
      <c r="Z357" s="325"/>
    </row>
    <row r="358" spans="1:26" s="300" customFormat="1" ht="17.25" customHeight="1" hidden="1">
      <c r="A358" s="302"/>
      <c r="Y358" s="326"/>
      <c r="Z358" s="326"/>
    </row>
    <row r="359" spans="1:26" s="300" customFormat="1" ht="17.25" customHeight="1" hidden="1">
      <c r="A359" s="302"/>
      <c r="Y359" s="325"/>
      <c r="Z359" s="327"/>
    </row>
    <row r="360" s="300" customFormat="1" ht="29.25" customHeight="1" hidden="1">
      <c r="A360" s="302"/>
    </row>
    <row r="361" s="300" customFormat="1" ht="15" customHeight="1" hidden="1"/>
    <row r="362" s="300" customFormat="1" ht="15" customHeight="1" hidden="1"/>
    <row r="363" s="300" customFormat="1" ht="15" customHeight="1" hidden="1"/>
    <row r="364" s="300" customFormat="1" ht="15" customHeight="1" hidden="1"/>
    <row r="365" spans="1:24" s="300" customFormat="1" ht="27.75" customHeight="1" hidden="1">
      <c r="A365" s="303" t="s">
        <v>346</v>
      </c>
      <c r="B365" s="304" t="s">
        <v>347</v>
      </c>
      <c r="C365" s="301"/>
      <c r="E365" s="301"/>
      <c r="F365" s="301"/>
      <c r="G365" s="301"/>
      <c r="H365" s="301"/>
      <c r="I365" s="301"/>
      <c r="J365" s="301"/>
      <c r="K365" s="301"/>
      <c r="L365" s="301"/>
      <c r="M365" s="301"/>
      <c r="N365" s="301"/>
      <c r="O365" s="301"/>
      <c r="P365" s="301"/>
      <c r="Q365" s="301"/>
      <c r="R365" s="301"/>
      <c r="S365" s="301"/>
      <c r="T365" s="301"/>
      <c r="U365" s="301"/>
      <c r="V365" s="301"/>
      <c r="W365" s="301"/>
      <c r="X365" s="301"/>
    </row>
    <row r="366" spans="1:17" s="300" customFormat="1" ht="34.5" customHeight="1" hidden="1">
      <c r="A366" s="305">
        <f>'47 In'!T10</f>
        <v>470</v>
      </c>
      <c r="B366" s="306" t="str">
        <f>IF(A366="","",CONCATENATE("(",Q366," rupees only)"))</f>
        <v>(Four Hundred and Seventy rupees only)</v>
      </c>
      <c r="C366" s="300">
        <f>INT(A366/100000)</f>
        <v>0</v>
      </c>
      <c r="D366" s="300">
        <f>INT(A366/1000-C366*100)</f>
        <v>0</v>
      </c>
      <c r="E366" s="300">
        <f>INT(A366/100-C366*1000-D366*10)</f>
        <v>4</v>
      </c>
      <c r="F366" s="300">
        <f>INT(A366-C366*100000-D366*1000-E366*100)</f>
        <v>70</v>
      </c>
      <c r="G366" s="300">
        <f>IF(C366=0,"",HLOOKUP(C366,G352:DA353,2,0))</f>
      </c>
      <c r="H366" s="300">
        <f>IF(D366=0,"",HLOOKUP(D366,G352:DA353,2,0))</f>
      </c>
      <c r="I366" s="300" t="str">
        <f>IF(E366=0,"",HLOOKUP(E366,G352:DA353,2,0))</f>
        <v>Four</v>
      </c>
      <c r="J366" s="300" t="str">
        <f>IF(F366=0,"",HLOOKUP(F366,G352:DA353,2,0))</f>
        <v>Seventy</v>
      </c>
      <c r="K366" s="300">
        <f>IF(AND(E366=0,F366=0),1,2)</f>
        <v>2</v>
      </c>
      <c r="L366" s="300">
        <f>IF(F366=0,3,4)</f>
        <v>4</v>
      </c>
      <c r="M366" s="300">
        <f>IF(OR(K366=1,L366=3),5,6)</f>
        <v>6</v>
      </c>
      <c r="N366" s="300">
        <f>IF(C366&gt;1," Lakhs ",IF(C366&gt;0," Lakh ",""))</f>
      </c>
      <c r="O366" s="300">
        <f>IF(D366&gt;0," Thousand ","")</f>
      </c>
      <c r="P366" s="300" t="str">
        <f>IF(E366&gt;0," Hundred ","")</f>
        <v> Hundred </v>
      </c>
      <c r="Q366" s="304" t="str">
        <f>IF(A366=0,"Zero",IF(A366&gt;0,TRIM(CONCATENATE(G366,N366,H366,O366,I366,P366,IF(AND(A366&gt;100,M366=6)," and ",""),J366)),""))</f>
        <v>Four Hundred and Seventy</v>
      </c>
    </row>
    <row r="367" spans="1:17" s="300" customFormat="1" ht="34.5" customHeight="1" hidden="1">
      <c r="A367" s="305">
        <f>A366+1</f>
        <v>471</v>
      </c>
      <c r="B367" s="306" t="str">
        <f>IF(A367="","",CONCATENATE("(",Q367," rupees only)"))</f>
        <v>(Four Hundred and Seventy one rupees only)</v>
      </c>
      <c r="C367" s="300">
        <f>INT(A367/100000)</f>
        <v>0</v>
      </c>
      <c r="D367" s="300">
        <f>INT(A367/1000-C367*100)</f>
        <v>0</v>
      </c>
      <c r="E367" s="300">
        <f>INT(A367/100-C367*1000-D367*10)</f>
        <v>4</v>
      </c>
      <c r="F367" s="300">
        <f>INT(A367-C367*100000-D367*1000-E367*100)</f>
        <v>71</v>
      </c>
      <c r="G367" s="300">
        <f>IF(C367=0,"",HLOOKUP(C367,G352:DA353,2,0))</f>
      </c>
      <c r="H367" s="300">
        <f>IF(D367=0,"",HLOOKUP(D367,G352:DA353,2,0))</f>
      </c>
      <c r="I367" s="300" t="str">
        <f>IF(E367=0,"",HLOOKUP(E367,G352:DA353,2,0))</f>
        <v>Four</v>
      </c>
      <c r="J367" s="300" t="str">
        <f>IF(F367=0,"",HLOOKUP(F367,G352:DA353,2,0))</f>
        <v>Seventy one</v>
      </c>
      <c r="K367" s="300">
        <f>IF(AND(E367=0,F367=0),1,2)</f>
        <v>2</v>
      </c>
      <c r="L367" s="300">
        <f>IF(F367=0,3,4)</f>
        <v>4</v>
      </c>
      <c r="M367" s="300">
        <f>IF(OR(K367=1,L367=3),5,6)</f>
        <v>6</v>
      </c>
      <c r="N367" s="300">
        <f>IF(C367&gt;1," Lakhs ",IF(C367&gt;0," Lakh ",""))</f>
      </c>
      <c r="O367" s="300">
        <f>IF(D367&gt;0," Thousand ","")</f>
      </c>
      <c r="P367" s="300" t="str">
        <f>IF(E367&gt;0," Hundred ","")</f>
        <v> Hundred </v>
      </c>
      <c r="Q367" s="304" t="str">
        <f>IF(A367=0,"Zero",IF(A367&gt;0,TRIM(CONCATENATE(G367,N367,H367,O367,I367,P367,IF(AND(A367&gt;100,M367=6)," and ",""),J367)),""))</f>
        <v>Four Hundred and Seventy one</v>
      </c>
    </row>
    <row r="368" spans="1:17" s="300" customFormat="1" ht="34.5" customHeight="1" hidden="1">
      <c r="A368" s="305" t="e">
        <f>#REF!</f>
        <v>#REF!</v>
      </c>
      <c r="B368" s="306" t="e">
        <f>IF(A368="","",CONCATENATE("(",Q368," rupees only)"))</f>
        <v>#REF!</v>
      </c>
      <c r="C368" s="300" t="e">
        <f>INT(A368/100000)</f>
        <v>#REF!</v>
      </c>
      <c r="D368" s="300" t="e">
        <f>INT(A368/1000-C368*100)</f>
        <v>#REF!</v>
      </c>
      <c r="E368" s="300" t="e">
        <f>INT(A368/100-C368*1000-D368*10)</f>
        <v>#REF!</v>
      </c>
      <c r="F368" s="300" t="e">
        <f>INT(A368-C368*100000-D368*1000-E368*100)</f>
        <v>#REF!</v>
      </c>
      <c r="G368" s="300" t="e">
        <f>IF(C368=0,"",HLOOKUP(C368,G352:DA353,2,0))</f>
        <v>#REF!</v>
      </c>
      <c r="H368" s="300" t="e">
        <f>IF(D368=0,"",HLOOKUP(D368,G352:DA353,2,0))</f>
        <v>#REF!</v>
      </c>
      <c r="I368" s="300" t="e">
        <f>IF(E368=0,"",HLOOKUP(E368,G352:DA353,2,0))</f>
        <v>#REF!</v>
      </c>
      <c r="J368" s="300" t="e">
        <f>IF(F368=0,"",HLOOKUP(F368,G352:DA353,2,0))</f>
        <v>#REF!</v>
      </c>
      <c r="K368" s="300" t="e">
        <f>IF(AND(E368=0,F368=0),1,2)</f>
        <v>#REF!</v>
      </c>
      <c r="L368" s="300" t="e">
        <f>IF(F368=0,3,4)</f>
        <v>#REF!</v>
      </c>
      <c r="M368" s="300" t="e">
        <f>IF(OR(K368=1,L368=3),5,6)</f>
        <v>#REF!</v>
      </c>
      <c r="N368" s="300" t="e">
        <f>IF(C368&gt;1," Lakhs ",IF(C368&gt;0," Lakh ",""))</f>
        <v>#REF!</v>
      </c>
      <c r="O368" s="300" t="e">
        <f>IF(D368&gt;0," Thousand ","")</f>
        <v>#REF!</v>
      </c>
      <c r="P368" s="300" t="e">
        <f>IF(E368&gt;0," Hundred ","")</f>
        <v>#REF!</v>
      </c>
      <c r="Q368" s="304" t="e">
        <f>IF(A368=0,"Zero",IF(A368&gt;0,TRIM(CONCATENATE(G368,N368,H368,O368,I368,P368,IF(AND(A368&gt;100,M368=6)," and ",""),J368)),""))</f>
        <v>#REF!</v>
      </c>
    </row>
    <row r="369" spans="1:17" s="308" customFormat="1" ht="15.75" hidden="1">
      <c r="A369" s="305" t="e">
        <f>A368+1</f>
        <v>#REF!</v>
      </c>
      <c r="B369" s="306" t="e">
        <f>IF(A369="","",CONCATENATE("(",Q369," rupees only)"))</f>
        <v>#REF!</v>
      </c>
      <c r="C369" s="300" t="e">
        <f>INT(A369/100000)</f>
        <v>#REF!</v>
      </c>
      <c r="D369" s="300" t="e">
        <f>INT(A369/1000-C369*100)</f>
        <v>#REF!</v>
      </c>
      <c r="E369" s="300" t="e">
        <f>INT(A369/100-C369*1000-D369*10)</f>
        <v>#REF!</v>
      </c>
      <c r="F369" s="300" t="e">
        <f>INT(A369-C369*100000-D369*1000-E369*100)</f>
        <v>#REF!</v>
      </c>
      <c r="G369" s="300" t="e">
        <f>IF(C369=0,"",HLOOKUP(C369,G352:DA354,2,0))</f>
        <v>#REF!</v>
      </c>
      <c r="H369" s="300" t="e">
        <f>IF(D369=0,"",HLOOKUP(D369,G352:DA353,2,0))</f>
        <v>#REF!</v>
      </c>
      <c r="I369" s="300" t="e">
        <f>IF(E369=0,"",HLOOKUP(E369,G352:DA354,2,0))</f>
        <v>#REF!</v>
      </c>
      <c r="J369" s="300" t="e">
        <f>IF(F369=0,"",HLOOKUP(F369,G352:DA354,2,0))</f>
        <v>#REF!</v>
      </c>
      <c r="K369" s="300" t="e">
        <f>IF(AND(E369=0,F369=0),1,2)</f>
        <v>#REF!</v>
      </c>
      <c r="L369" s="300" t="e">
        <f>IF(F369=0,3,4)</f>
        <v>#REF!</v>
      </c>
      <c r="M369" s="300" t="e">
        <f>IF(OR(K369=1,L369=3),5,6)</f>
        <v>#REF!</v>
      </c>
      <c r="N369" s="300" t="e">
        <f>IF(C369&gt;1," Lakhs ",IF(C369&gt;0," Lakh ",""))</f>
        <v>#REF!</v>
      </c>
      <c r="O369" s="300" t="e">
        <f>IF(D369&gt;0," Thousand ","")</f>
        <v>#REF!</v>
      </c>
      <c r="P369" s="300" t="e">
        <f>IF(E369&gt;0," Hundred ","")</f>
        <v>#REF!</v>
      </c>
      <c r="Q369" s="304" t="e">
        <f>IF(A369=0,"Zero",IF(A369&gt;0,TRIM(CONCATENATE(G369,N369,H369,O369,I369,P369,IF(AND(A369&gt;100,M369=6)," and ",""),J369)),""))</f>
        <v>#REF!</v>
      </c>
    </row>
    <row r="370" spans="1:11" s="308" customFormat="1" ht="12.75" hidden="1">
      <c r="A370" s="307"/>
      <c r="B370" s="307"/>
      <c r="K370" s="309"/>
    </row>
    <row r="371" spans="1:11" s="308" customFormat="1" ht="12.75" hidden="1">
      <c r="A371" s="307"/>
      <c r="B371" s="307"/>
      <c r="K371" s="309"/>
    </row>
    <row r="372" spans="1:11" s="308" customFormat="1" ht="12.75" hidden="1">
      <c r="A372" s="307"/>
      <c r="B372" s="307"/>
      <c r="K372" s="309"/>
    </row>
    <row r="373" spans="1:11" s="308" customFormat="1" ht="12.75" hidden="1">
      <c r="A373" s="307"/>
      <c r="B373" s="307"/>
      <c r="K373" s="309"/>
    </row>
    <row r="374" spans="1:11" s="308" customFormat="1" ht="12.75" hidden="1">
      <c r="A374" s="307"/>
      <c r="B374" s="307"/>
      <c r="K374" s="309"/>
    </row>
    <row r="375" spans="1:11" s="308" customFormat="1" ht="12.75" hidden="1">
      <c r="A375" s="307"/>
      <c r="B375" s="307"/>
      <c r="K375" s="309"/>
    </row>
    <row r="376" spans="1:11" s="308" customFormat="1" ht="12.75" hidden="1">
      <c r="A376" s="307"/>
      <c r="B376" s="307"/>
      <c r="K376" s="309"/>
    </row>
    <row r="377" spans="1:11" s="308" customFormat="1" ht="12.75" hidden="1">
      <c r="A377" s="307"/>
      <c r="B377" s="310" t="str">
        <f>CONCATENATE("Pass Per Rs.",A366,"/- ",B366,)</f>
        <v>Pass Per Rs.470/- (Four Hundred and Seventy rupees only)</v>
      </c>
      <c r="K377" s="309"/>
    </row>
    <row r="378" spans="1:11" s="308" customFormat="1" ht="12.75" hidden="1">
      <c r="A378" s="307"/>
      <c r="B378" s="307"/>
      <c r="K378" s="309"/>
    </row>
    <row r="379" spans="1:11" s="308" customFormat="1" ht="12.75" hidden="1">
      <c r="A379" s="307"/>
      <c r="B379" s="310" t="e">
        <f>CONCATENATE("Pass Per Rs.",A368,"/- ",B368,)</f>
        <v>#REF!</v>
      </c>
      <c r="K379" s="309"/>
    </row>
    <row r="380" spans="1:11" s="308" customFormat="1" ht="12.75" hidden="1">
      <c r="A380" s="307"/>
      <c r="B380" s="307"/>
      <c r="K380" s="309"/>
    </row>
    <row r="381" spans="1:11" s="308" customFormat="1" ht="12.75" hidden="1">
      <c r="A381" s="307"/>
      <c r="B381" s="307"/>
      <c r="K381" s="309"/>
    </row>
    <row r="382" spans="1:11" s="308" customFormat="1" ht="12.75" hidden="1">
      <c r="A382" s="307"/>
      <c r="B382" s="307"/>
      <c r="K382" s="309"/>
    </row>
    <row r="383" spans="1:11" s="308" customFormat="1" ht="12.75" hidden="1">
      <c r="A383" s="307"/>
      <c r="B383" s="307"/>
      <c r="K383" s="309"/>
    </row>
    <row r="384" spans="1:11" s="308" customFormat="1" ht="12.75" hidden="1">
      <c r="A384" s="307"/>
      <c r="B384" s="307"/>
      <c r="K384" s="309"/>
    </row>
    <row r="385" spans="1:11" s="308" customFormat="1" ht="12.75" hidden="1">
      <c r="A385" s="307"/>
      <c r="B385" s="307"/>
      <c r="K385" s="309"/>
    </row>
    <row r="386" spans="1:11" s="308" customFormat="1" ht="12.75" hidden="1">
      <c r="A386" s="307"/>
      <c r="B386" s="307"/>
      <c r="K386" s="309"/>
    </row>
    <row r="387" spans="1:11" s="308" customFormat="1" ht="12.75" hidden="1">
      <c r="A387" s="307"/>
      <c r="B387" s="307"/>
      <c r="K387" s="309"/>
    </row>
    <row r="388" spans="1:11" s="308" customFormat="1" ht="12.75" hidden="1">
      <c r="A388" s="307"/>
      <c r="B388" s="307"/>
      <c r="K388" s="309"/>
    </row>
    <row r="389" spans="1:11" s="308" customFormat="1" ht="12.75" hidden="1">
      <c r="A389" s="307"/>
      <c r="B389" s="307"/>
      <c r="K389" s="309"/>
    </row>
    <row r="390" spans="1:11" s="308" customFormat="1" ht="12.75" hidden="1">
      <c r="A390" s="307"/>
      <c r="B390" s="307"/>
      <c r="K390" s="309"/>
    </row>
    <row r="391" spans="1:11" s="308" customFormat="1" ht="12.75" hidden="1">
      <c r="A391" s="307"/>
      <c r="B391" s="307"/>
      <c r="K391" s="309"/>
    </row>
    <row r="392" spans="1:11" s="308" customFormat="1" ht="12.75" hidden="1">
      <c r="A392" s="307"/>
      <c r="B392" s="307"/>
      <c r="K392" s="309"/>
    </row>
    <row r="393" spans="1:11" s="308" customFormat="1" ht="12.75" hidden="1">
      <c r="A393" s="307"/>
      <c r="B393" s="307"/>
      <c r="K393" s="309"/>
    </row>
    <row r="394" spans="1:11" s="308" customFormat="1" ht="12.75" hidden="1">
      <c r="A394" s="307"/>
      <c r="B394" s="307"/>
      <c r="K394" s="309"/>
    </row>
    <row r="395" spans="1:11" s="308" customFormat="1" ht="12.75" hidden="1">
      <c r="A395" s="307"/>
      <c r="B395" s="307"/>
      <c r="K395" s="309"/>
    </row>
    <row r="396" spans="1:11" s="308" customFormat="1" ht="12.75" hidden="1">
      <c r="A396" s="307"/>
      <c r="B396" s="307"/>
      <c r="K396" s="309"/>
    </row>
    <row r="397" spans="1:11" s="308" customFormat="1" ht="12.75" hidden="1">
      <c r="A397" s="307"/>
      <c r="B397" s="307"/>
      <c r="K397" s="309"/>
    </row>
    <row r="398" spans="1:11" s="308" customFormat="1" ht="12.75" hidden="1">
      <c r="A398" s="307"/>
      <c r="B398" s="307"/>
      <c r="K398" s="309"/>
    </row>
    <row r="399" spans="1:11" s="308" customFormat="1" ht="12.75" hidden="1">
      <c r="A399" s="307"/>
      <c r="B399" s="307"/>
      <c r="K399" s="309"/>
    </row>
    <row r="400" spans="1:11" s="308" customFormat="1" ht="12.75" hidden="1">
      <c r="A400" s="307"/>
      <c r="B400" s="307"/>
      <c r="K400" s="309"/>
    </row>
    <row r="401" spans="1:11" s="308" customFormat="1" ht="12.75" hidden="1">
      <c r="A401" s="307"/>
      <c r="B401" s="307"/>
      <c r="K401" s="309"/>
    </row>
    <row r="402" spans="1:11" s="308" customFormat="1" ht="12.75" hidden="1">
      <c r="A402" s="307"/>
      <c r="B402" s="307"/>
      <c r="K402" s="309"/>
    </row>
    <row r="403" spans="1:11" s="308" customFormat="1" ht="12.75" hidden="1">
      <c r="A403" s="307"/>
      <c r="B403" s="307"/>
      <c r="K403" s="309"/>
    </row>
    <row r="404" spans="2:113" s="164" customFormat="1" ht="15.75" customHeight="1" hidden="1">
      <c r="B404" s="167"/>
      <c r="C404" s="167"/>
      <c r="D404" s="167"/>
      <c r="E404" s="167"/>
      <c r="F404" s="167"/>
      <c r="DF404" s="165"/>
      <c r="DI404" s="166"/>
    </row>
    <row r="405" spans="2:113" s="164" customFormat="1" ht="15.75" customHeight="1" hidden="1">
      <c r="B405" s="167"/>
      <c r="C405" s="167"/>
      <c r="D405" s="167"/>
      <c r="E405" s="167"/>
      <c r="F405" s="167"/>
      <c r="DF405" s="165"/>
      <c r="DI405" s="166"/>
    </row>
    <row r="406" spans="2:113" s="164" customFormat="1" ht="15.75" customHeight="1" hidden="1">
      <c r="B406" s="167"/>
      <c r="C406" s="167"/>
      <c r="D406" s="167"/>
      <c r="E406" s="167"/>
      <c r="F406" s="167"/>
      <c r="DF406" s="165"/>
      <c r="DI406" s="166"/>
    </row>
    <row r="407" spans="2:113" s="164" customFormat="1" ht="15.75" customHeight="1" hidden="1">
      <c r="B407" s="167"/>
      <c r="C407" s="167"/>
      <c r="D407" s="167"/>
      <c r="E407" s="167"/>
      <c r="F407" s="167"/>
      <c r="DF407" s="165"/>
      <c r="DI407" s="166"/>
    </row>
    <row r="408" spans="2:113" s="164" customFormat="1" ht="15.75" customHeight="1" hidden="1">
      <c r="B408" s="167"/>
      <c r="C408" s="167"/>
      <c r="D408" s="167"/>
      <c r="E408" s="167"/>
      <c r="F408" s="167"/>
      <c r="DF408" s="165"/>
      <c r="DI408" s="166"/>
    </row>
    <row r="409" spans="2:113" s="164" customFormat="1" ht="15.75" customHeight="1" hidden="1">
      <c r="B409" s="167"/>
      <c r="C409" s="167"/>
      <c r="D409" s="167"/>
      <c r="E409" s="167"/>
      <c r="F409" s="167"/>
      <c r="DF409" s="165"/>
      <c r="DI409" s="166"/>
    </row>
    <row r="410" spans="2:113" s="164" customFormat="1" ht="15.75" customHeight="1" hidden="1">
      <c r="B410" s="167"/>
      <c r="C410" s="167"/>
      <c r="D410" s="167"/>
      <c r="E410" s="167"/>
      <c r="F410" s="167"/>
      <c r="DF410" s="165"/>
      <c r="DI410" s="166"/>
    </row>
    <row r="411" spans="2:113" s="164" customFormat="1" ht="15.75" customHeight="1" hidden="1">
      <c r="B411" s="167"/>
      <c r="C411" s="167"/>
      <c r="D411" s="167"/>
      <c r="E411" s="167"/>
      <c r="F411" s="167"/>
      <c r="DF411" s="165"/>
      <c r="DI411" s="166"/>
    </row>
    <row r="412" spans="2:113" s="164" customFormat="1" ht="15.75" customHeight="1" hidden="1">
      <c r="B412" s="167"/>
      <c r="C412" s="167"/>
      <c r="D412" s="167"/>
      <c r="E412" s="167"/>
      <c r="F412" s="167"/>
      <c r="DF412" s="165"/>
      <c r="DI412" s="166"/>
    </row>
    <row r="413" spans="2:113" s="164" customFormat="1" ht="15.75" customHeight="1" hidden="1">
      <c r="B413" s="167"/>
      <c r="C413" s="167"/>
      <c r="D413" s="167"/>
      <c r="E413" s="167"/>
      <c r="F413" s="167"/>
      <c r="DF413" s="165"/>
      <c r="DI413" s="166"/>
    </row>
    <row r="414" spans="2:113" s="164" customFormat="1" ht="15.75" customHeight="1" hidden="1">
      <c r="B414" s="167"/>
      <c r="C414" s="167"/>
      <c r="D414" s="167"/>
      <c r="E414" s="167"/>
      <c r="F414" s="167"/>
      <c r="DF414" s="165"/>
      <c r="DI414" s="166"/>
    </row>
    <row r="415" spans="2:113" s="164" customFormat="1" ht="15.75" customHeight="1" hidden="1">
      <c r="B415" s="167"/>
      <c r="C415" s="167"/>
      <c r="D415" s="167"/>
      <c r="E415" s="167"/>
      <c r="F415" s="167"/>
      <c r="DF415" s="165"/>
      <c r="DI415" s="166"/>
    </row>
    <row r="416" spans="2:113" s="164" customFormat="1" ht="15.75" customHeight="1" hidden="1">
      <c r="B416" s="167"/>
      <c r="C416" s="167"/>
      <c r="D416" s="167"/>
      <c r="E416" s="167"/>
      <c r="F416" s="167"/>
      <c r="DF416" s="165"/>
      <c r="DI416" s="166"/>
    </row>
    <row r="417" spans="2:113" s="164" customFormat="1" ht="15.75" customHeight="1" hidden="1">
      <c r="B417" s="167"/>
      <c r="C417" s="167"/>
      <c r="D417" s="167"/>
      <c r="E417" s="167"/>
      <c r="F417" s="167"/>
      <c r="DF417" s="165"/>
      <c r="DI417" s="166"/>
    </row>
    <row r="418" spans="2:113" s="164" customFormat="1" ht="15.75" customHeight="1" hidden="1">
      <c r="B418" s="167"/>
      <c r="C418" s="167"/>
      <c r="D418" s="167"/>
      <c r="E418" s="167"/>
      <c r="F418" s="167"/>
      <c r="DF418" s="165"/>
      <c r="DI418" s="166"/>
    </row>
    <row r="419" spans="2:113" s="164" customFormat="1" ht="15.75" customHeight="1" hidden="1">
      <c r="B419" s="167"/>
      <c r="C419" s="167"/>
      <c r="D419" s="167"/>
      <c r="E419" s="167"/>
      <c r="F419" s="167"/>
      <c r="DF419" s="165"/>
      <c r="DI419" s="166"/>
    </row>
    <row r="420" spans="2:113" s="164" customFormat="1" ht="15.75" customHeight="1" hidden="1">
      <c r="B420" s="167"/>
      <c r="C420" s="167"/>
      <c r="D420" s="167"/>
      <c r="E420" s="167"/>
      <c r="F420" s="167"/>
      <c r="DF420" s="165"/>
      <c r="DI420" s="166"/>
    </row>
    <row r="421" spans="2:113" s="164" customFormat="1" ht="15.75" customHeight="1" hidden="1">
      <c r="B421" s="167"/>
      <c r="C421" s="167"/>
      <c r="D421" s="167"/>
      <c r="E421" s="167"/>
      <c r="F421" s="167"/>
      <c r="DF421" s="165"/>
      <c r="DI421" s="166"/>
    </row>
    <row r="422" spans="2:113" s="164" customFormat="1" ht="15.75" customHeight="1" hidden="1">
      <c r="B422" s="167"/>
      <c r="C422" s="167"/>
      <c r="D422" s="167"/>
      <c r="E422" s="167"/>
      <c r="F422" s="167"/>
      <c r="DF422" s="165"/>
      <c r="DI422" s="166"/>
    </row>
    <row r="423" spans="2:113" s="164" customFormat="1" ht="15.75" customHeight="1" hidden="1">
      <c r="B423" s="167"/>
      <c r="C423" s="167"/>
      <c r="D423" s="167"/>
      <c r="E423" s="167"/>
      <c r="F423" s="167"/>
      <c r="DF423" s="165"/>
      <c r="DI423" s="166"/>
    </row>
    <row r="424" spans="2:113" s="164" customFormat="1" ht="15.75" customHeight="1" hidden="1">
      <c r="B424" s="167"/>
      <c r="C424" s="167"/>
      <c r="D424" s="167"/>
      <c r="E424" s="167"/>
      <c r="F424" s="167"/>
      <c r="DF424" s="165"/>
      <c r="DI424" s="166"/>
    </row>
    <row r="425" spans="2:113" s="164" customFormat="1" ht="15.75" customHeight="1" hidden="1">
      <c r="B425" s="167"/>
      <c r="C425" s="167"/>
      <c r="D425" s="167"/>
      <c r="E425" s="167"/>
      <c r="F425" s="167"/>
      <c r="DF425" s="165"/>
      <c r="DI425" s="166"/>
    </row>
    <row r="426" spans="2:113" s="164" customFormat="1" ht="15.75" customHeight="1" hidden="1">
      <c r="B426" s="167"/>
      <c r="C426" s="167"/>
      <c r="D426" s="167"/>
      <c r="E426" s="167"/>
      <c r="F426" s="167"/>
      <c r="DF426" s="165"/>
      <c r="DI426" s="166"/>
    </row>
    <row r="427" spans="2:113" s="164" customFormat="1" ht="15.75" customHeight="1" hidden="1">
      <c r="B427" s="167"/>
      <c r="C427" s="167"/>
      <c r="D427" s="167"/>
      <c r="E427" s="167"/>
      <c r="F427" s="167"/>
      <c r="DF427" s="165"/>
      <c r="DI427" s="166"/>
    </row>
    <row r="428" spans="2:113" s="164" customFormat="1" ht="15.75" customHeight="1" hidden="1">
      <c r="B428" s="167"/>
      <c r="C428" s="167"/>
      <c r="D428" s="167"/>
      <c r="E428" s="167"/>
      <c r="F428" s="167"/>
      <c r="DF428" s="165"/>
      <c r="DI428" s="166"/>
    </row>
    <row r="429" spans="2:113" s="164" customFormat="1" ht="15.75" customHeight="1" hidden="1">
      <c r="B429" s="167"/>
      <c r="C429" s="167"/>
      <c r="D429" s="167"/>
      <c r="E429" s="167"/>
      <c r="F429" s="167"/>
      <c r="DF429" s="165"/>
      <c r="DI429" s="166"/>
    </row>
    <row r="430" spans="2:113" s="164" customFormat="1" ht="15.75" customHeight="1" hidden="1">
      <c r="B430" s="167"/>
      <c r="C430" s="167"/>
      <c r="D430" s="167"/>
      <c r="E430" s="167"/>
      <c r="F430" s="167"/>
      <c r="DF430" s="165"/>
      <c r="DI430" s="166"/>
    </row>
    <row r="431" spans="2:113" s="164" customFormat="1" ht="15.75" customHeight="1" hidden="1">
      <c r="B431" s="167"/>
      <c r="C431" s="167"/>
      <c r="D431" s="167"/>
      <c r="E431" s="167"/>
      <c r="F431" s="167"/>
      <c r="DF431" s="165"/>
      <c r="DI431" s="166"/>
    </row>
    <row r="432" spans="2:113" s="164" customFormat="1" ht="15.75" customHeight="1" hidden="1">
      <c r="B432" s="167"/>
      <c r="C432" s="167"/>
      <c r="D432" s="167"/>
      <c r="E432" s="167"/>
      <c r="F432" s="167"/>
      <c r="DF432" s="165"/>
      <c r="DI432" s="166"/>
    </row>
    <row r="433" spans="2:113" s="164" customFormat="1" ht="15.75" customHeight="1" hidden="1">
      <c r="B433" s="167"/>
      <c r="C433" s="167"/>
      <c r="D433" s="167"/>
      <c r="E433" s="167"/>
      <c r="F433" s="167"/>
      <c r="DF433" s="165"/>
      <c r="DI433" s="166"/>
    </row>
    <row r="434" spans="2:113" s="164" customFormat="1" ht="15.75" customHeight="1" hidden="1">
      <c r="B434" s="167"/>
      <c r="C434" s="167"/>
      <c r="D434" s="167"/>
      <c r="E434" s="167"/>
      <c r="F434" s="167"/>
      <c r="DF434" s="165"/>
      <c r="DI434" s="166"/>
    </row>
    <row r="435" spans="2:113" s="164" customFormat="1" ht="15.75" customHeight="1" hidden="1">
      <c r="B435" s="167"/>
      <c r="C435" s="167"/>
      <c r="D435" s="167"/>
      <c r="E435" s="167"/>
      <c r="F435" s="167"/>
      <c r="DF435" s="165"/>
      <c r="DI435" s="166"/>
    </row>
    <row r="436" spans="2:113" s="164" customFormat="1" ht="15.75" customHeight="1" hidden="1">
      <c r="B436" s="167"/>
      <c r="C436" s="167"/>
      <c r="D436" s="167"/>
      <c r="E436" s="167"/>
      <c r="F436" s="167"/>
      <c r="DF436" s="165"/>
      <c r="DI436" s="166"/>
    </row>
    <row r="437" spans="2:113" s="164" customFormat="1" ht="15.75" customHeight="1" hidden="1">
      <c r="B437" s="167"/>
      <c r="C437" s="167"/>
      <c r="D437" s="167"/>
      <c r="E437" s="167"/>
      <c r="F437" s="167"/>
      <c r="DF437" s="165"/>
      <c r="DI437" s="166"/>
    </row>
    <row r="438" spans="2:113" s="164" customFormat="1" ht="15.75" customHeight="1" hidden="1">
      <c r="B438" s="167"/>
      <c r="C438" s="167"/>
      <c r="D438" s="167"/>
      <c r="E438" s="167"/>
      <c r="F438" s="167"/>
      <c r="DF438" s="165"/>
      <c r="DI438" s="166"/>
    </row>
    <row r="439" spans="2:113" s="164" customFormat="1" ht="15.75" customHeight="1" hidden="1">
      <c r="B439" s="167"/>
      <c r="C439" s="167"/>
      <c r="D439" s="167"/>
      <c r="E439" s="167"/>
      <c r="F439" s="167"/>
      <c r="DF439" s="165"/>
      <c r="DI439" s="166"/>
    </row>
    <row r="440" spans="2:113" s="164" customFormat="1" ht="15.75" customHeight="1" hidden="1">
      <c r="B440" s="167"/>
      <c r="C440" s="167"/>
      <c r="D440" s="167"/>
      <c r="E440" s="167"/>
      <c r="F440" s="167"/>
      <c r="DF440" s="165"/>
      <c r="DI440" s="166"/>
    </row>
    <row r="441" spans="2:113" s="164" customFormat="1" ht="15.75" customHeight="1" hidden="1">
      <c r="B441" s="167"/>
      <c r="C441" s="167"/>
      <c r="D441" s="167"/>
      <c r="E441" s="167"/>
      <c r="F441" s="167"/>
      <c r="DF441" s="165"/>
      <c r="DI441" s="166"/>
    </row>
    <row r="442" spans="2:113" s="164" customFormat="1" ht="15.75" customHeight="1" hidden="1">
      <c r="B442" s="167"/>
      <c r="C442" s="167"/>
      <c r="D442" s="167"/>
      <c r="E442" s="167"/>
      <c r="F442" s="167"/>
      <c r="DF442" s="165"/>
      <c r="DI442" s="166"/>
    </row>
    <row r="443" spans="2:113" s="164" customFormat="1" ht="15.75" customHeight="1" hidden="1">
      <c r="B443" s="167"/>
      <c r="C443" s="167"/>
      <c r="D443" s="167"/>
      <c r="E443" s="167"/>
      <c r="F443" s="167"/>
      <c r="DF443" s="165"/>
      <c r="DI443" s="166"/>
    </row>
    <row r="444" spans="2:113" s="164" customFormat="1" ht="15.75" customHeight="1" hidden="1">
      <c r="B444" s="167"/>
      <c r="C444" s="167"/>
      <c r="D444" s="167"/>
      <c r="E444" s="167"/>
      <c r="F444" s="167"/>
      <c r="DF444" s="165"/>
      <c r="DI444" s="166"/>
    </row>
    <row r="445" spans="2:113" s="164" customFormat="1" ht="15.75" customHeight="1" hidden="1">
      <c r="B445" s="167"/>
      <c r="C445" s="167"/>
      <c r="D445" s="167"/>
      <c r="E445" s="167"/>
      <c r="F445" s="167"/>
      <c r="DF445" s="165"/>
      <c r="DI445" s="166"/>
    </row>
    <row r="446" spans="2:113" s="164" customFormat="1" ht="15.75" customHeight="1" hidden="1">
      <c r="B446" s="167"/>
      <c r="C446" s="167"/>
      <c r="D446" s="167"/>
      <c r="E446" s="167"/>
      <c r="F446" s="167"/>
      <c r="DF446" s="165"/>
      <c r="DI446" s="166"/>
    </row>
    <row r="447" spans="2:113" s="164" customFormat="1" ht="15.75" customHeight="1" hidden="1">
      <c r="B447" s="167"/>
      <c r="C447" s="167"/>
      <c r="D447" s="167"/>
      <c r="E447" s="167"/>
      <c r="F447" s="167"/>
      <c r="DF447" s="165"/>
      <c r="DI447" s="166"/>
    </row>
    <row r="448" spans="2:113" s="164" customFormat="1" ht="15.75" customHeight="1" hidden="1">
      <c r="B448" s="167"/>
      <c r="C448" s="167"/>
      <c r="D448" s="167"/>
      <c r="E448" s="167"/>
      <c r="F448" s="167"/>
      <c r="DF448" s="165"/>
      <c r="DI448" s="166"/>
    </row>
    <row r="449" spans="2:113" s="164" customFormat="1" ht="15.75" customHeight="1" hidden="1">
      <c r="B449" s="167"/>
      <c r="C449" s="167"/>
      <c r="D449" s="167"/>
      <c r="E449" s="167"/>
      <c r="F449" s="167"/>
      <c r="DF449" s="165"/>
      <c r="DI449" s="166"/>
    </row>
    <row r="450" spans="2:113" s="164" customFormat="1" ht="15.75" customHeight="1" hidden="1">
      <c r="B450" s="167"/>
      <c r="C450" s="167"/>
      <c r="D450" s="167"/>
      <c r="E450" s="167"/>
      <c r="F450" s="167"/>
      <c r="DF450" s="165"/>
      <c r="DI450" s="166"/>
    </row>
    <row r="451" spans="2:113" s="164" customFormat="1" ht="15.75" customHeight="1" hidden="1">
      <c r="B451" s="167"/>
      <c r="C451" s="167"/>
      <c r="D451" s="167"/>
      <c r="E451" s="167"/>
      <c r="F451" s="167"/>
      <c r="DF451" s="165"/>
      <c r="DI451" s="166"/>
    </row>
    <row r="452" spans="2:113" s="164" customFormat="1" ht="15.75" customHeight="1" hidden="1">
      <c r="B452" s="167"/>
      <c r="C452" s="167"/>
      <c r="D452" s="167"/>
      <c r="E452" s="167"/>
      <c r="F452" s="167"/>
      <c r="DF452" s="165"/>
      <c r="DI452" s="166"/>
    </row>
    <row r="453" spans="2:113" s="164" customFormat="1" ht="15.75" customHeight="1" hidden="1">
      <c r="B453" s="167"/>
      <c r="C453" s="167"/>
      <c r="D453" s="167"/>
      <c r="E453" s="167"/>
      <c r="F453" s="167"/>
      <c r="DF453" s="165"/>
      <c r="DI453" s="166"/>
    </row>
    <row r="454" spans="2:113" s="164" customFormat="1" ht="15.75" customHeight="1" hidden="1">
      <c r="B454" s="167"/>
      <c r="C454" s="167"/>
      <c r="D454" s="167"/>
      <c r="E454" s="167"/>
      <c r="F454" s="167"/>
      <c r="DF454" s="165"/>
      <c r="DI454" s="166"/>
    </row>
    <row r="455" spans="2:113" s="164" customFormat="1" ht="15.75" customHeight="1" hidden="1">
      <c r="B455" s="167"/>
      <c r="C455" s="167"/>
      <c r="D455" s="167"/>
      <c r="E455" s="167"/>
      <c r="F455" s="167"/>
      <c r="DF455" s="165"/>
      <c r="DI455" s="166"/>
    </row>
    <row r="456" spans="2:113" s="164" customFormat="1" ht="15.75" customHeight="1" hidden="1">
      <c r="B456" s="167"/>
      <c r="C456" s="167"/>
      <c r="D456" s="167"/>
      <c r="E456" s="167"/>
      <c r="F456" s="167"/>
      <c r="DF456" s="165"/>
      <c r="DI456" s="166"/>
    </row>
    <row r="457" spans="2:113" s="164" customFormat="1" ht="15.75" customHeight="1" hidden="1">
      <c r="B457" s="167"/>
      <c r="C457" s="167"/>
      <c r="D457" s="167"/>
      <c r="E457" s="167"/>
      <c r="F457" s="167"/>
      <c r="DF457" s="165"/>
      <c r="DI457" s="166"/>
    </row>
    <row r="458" spans="2:113" s="164" customFormat="1" ht="15.75" customHeight="1" hidden="1">
      <c r="B458" s="167"/>
      <c r="C458" s="167"/>
      <c r="D458" s="167"/>
      <c r="E458" s="167"/>
      <c r="F458" s="167"/>
      <c r="DF458" s="165"/>
      <c r="DI458" s="166"/>
    </row>
    <row r="459" spans="2:113" s="164" customFormat="1" ht="15.75" customHeight="1" hidden="1">
      <c r="B459" s="167"/>
      <c r="C459" s="167"/>
      <c r="D459" s="167"/>
      <c r="E459" s="167"/>
      <c r="F459" s="167"/>
      <c r="DF459" s="165"/>
      <c r="DI459" s="166"/>
    </row>
    <row r="460" spans="2:113" s="164" customFormat="1" ht="15.75" customHeight="1" hidden="1">
      <c r="B460" s="167"/>
      <c r="C460" s="167"/>
      <c r="D460" s="167"/>
      <c r="E460" s="167"/>
      <c r="F460" s="167"/>
      <c r="DF460" s="165"/>
      <c r="DI460" s="166"/>
    </row>
    <row r="461" spans="2:113" s="164" customFormat="1" ht="15.75" customHeight="1" hidden="1">
      <c r="B461" s="167"/>
      <c r="C461" s="167"/>
      <c r="D461" s="167"/>
      <c r="E461" s="167"/>
      <c r="F461" s="167"/>
      <c r="DF461" s="165"/>
      <c r="DI461" s="166"/>
    </row>
    <row r="462" spans="2:113" s="164" customFormat="1" ht="15.75" customHeight="1" hidden="1">
      <c r="B462" s="167"/>
      <c r="C462" s="167"/>
      <c r="D462" s="167"/>
      <c r="E462" s="167"/>
      <c r="F462" s="167"/>
      <c r="DF462" s="165"/>
      <c r="DI462" s="166"/>
    </row>
    <row r="463" spans="2:113" s="164" customFormat="1" ht="15.75" customHeight="1" hidden="1">
      <c r="B463" s="167"/>
      <c r="C463" s="167"/>
      <c r="D463" s="167"/>
      <c r="E463" s="167"/>
      <c r="F463" s="167"/>
      <c r="DF463" s="165"/>
      <c r="DI463" s="166"/>
    </row>
    <row r="464" spans="2:113" s="164" customFormat="1" ht="15.75" customHeight="1" hidden="1">
      <c r="B464" s="167"/>
      <c r="C464" s="167"/>
      <c r="D464" s="167"/>
      <c r="E464" s="167"/>
      <c r="F464" s="167"/>
      <c r="DF464" s="165"/>
      <c r="DI464" s="166"/>
    </row>
    <row r="465" spans="2:113" s="164" customFormat="1" ht="15.75" customHeight="1" hidden="1">
      <c r="B465" s="167"/>
      <c r="C465" s="167"/>
      <c r="D465" s="167"/>
      <c r="E465" s="167"/>
      <c r="F465" s="167"/>
      <c r="DF465" s="165"/>
      <c r="DI465" s="166"/>
    </row>
    <row r="466" spans="2:113" s="164" customFormat="1" ht="15.75" customHeight="1" hidden="1">
      <c r="B466" s="167"/>
      <c r="C466" s="167"/>
      <c r="D466" s="167"/>
      <c r="E466" s="167"/>
      <c r="F466" s="167"/>
      <c r="DF466" s="165"/>
      <c r="DI466" s="166"/>
    </row>
    <row r="467" spans="2:113" s="164" customFormat="1" ht="15.75" customHeight="1" hidden="1">
      <c r="B467" s="167"/>
      <c r="C467" s="167"/>
      <c r="D467" s="167"/>
      <c r="E467" s="167"/>
      <c r="F467" s="167"/>
      <c r="DF467" s="165"/>
      <c r="DI467" s="166"/>
    </row>
    <row r="468" spans="2:113" s="164" customFormat="1" ht="15.75" customHeight="1" hidden="1">
      <c r="B468" s="167"/>
      <c r="C468" s="167"/>
      <c r="D468" s="167"/>
      <c r="E468" s="167"/>
      <c r="F468" s="167"/>
      <c r="DF468" s="165"/>
      <c r="DI468" s="166"/>
    </row>
    <row r="469" spans="2:113" s="164" customFormat="1" ht="15.75" customHeight="1" hidden="1">
      <c r="B469" s="167"/>
      <c r="C469" s="167"/>
      <c r="D469" s="167"/>
      <c r="E469" s="167"/>
      <c r="F469" s="167"/>
      <c r="DF469" s="165"/>
      <c r="DI469" s="166"/>
    </row>
    <row r="470" spans="2:113" s="164" customFormat="1" ht="15.75" customHeight="1" hidden="1">
      <c r="B470" s="167"/>
      <c r="C470" s="167"/>
      <c r="D470" s="167"/>
      <c r="E470" s="167"/>
      <c r="F470" s="167"/>
      <c r="DF470" s="165"/>
      <c r="DI470" s="166"/>
    </row>
    <row r="471" spans="2:113" s="164" customFormat="1" ht="15.75" customHeight="1" hidden="1">
      <c r="B471" s="167"/>
      <c r="C471" s="167"/>
      <c r="D471" s="167"/>
      <c r="E471" s="167"/>
      <c r="F471" s="167"/>
      <c r="DF471" s="165"/>
      <c r="DI471" s="166"/>
    </row>
    <row r="472" spans="2:113" s="164" customFormat="1" ht="15.75" customHeight="1" hidden="1">
      <c r="B472" s="167"/>
      <c r="C472" s="167"/>
      <c r="D472" s="167"/>
      <c r="E472" s="167"/>
      <c r="F472" s="167"/>
      <c r="DF472" s="165"/>
      <c r="DI472" s="166"/>
    </row>
    <row r="473" spans="2:113" s="164" customFormat="1" ht="15.75" customHeight="1" hidden="1">
      <c r="B473" s="167"/>
      <c r="C473" s="167"/>
      <c r="D473" s="167"/>
      <c r="E473" s="167"/>
      <c r="F473" s="167"/>
      <c r="DF473" s="165"/>
      <c r="DI473" s="166"/>
    </row>
    <row r="474" spans="2:113" s="164" customFormat="1" ht="15.75" customHeight="1" hidden="1">
      <c r="B474" s="167"/>
      <c r="C474" s="167"/>
      <c r="D474" s="167"/>
      <c r="E474" s="167"/>
      <c r="F474" s="167"/>
      <c r="DF474" s="165"/>
      <c r="DI474" s="166"/>
    </row>
    <row r="475" spans="2:113" s="164" customFormat="1" ht="15.75" customHeight="1" hidden="1">
      <c r="B475" s="167"/>
      <c r="C475" s="167"/>
      <c r="D475" s="167"/>
      <c r="E475" s="167"/>
      <c r="F475" s="167"/>
      <c r="DF475" s="165"/>
      <c r="DI475" s="166"/>
    </row>
    <row r="476" spans="2:113" s="164" customFormat="1" ht="15.75" customHeight="1" hidden="1">
      <c r="B476" s="167"/>
      <c r="C476" s="167"/>
      <c r="D476" s="167"/>
      <c r="E476" s="167"/>
      <c r="F476" s="167"/>
      <c r="DF476" s="165"/>
      <c r="DI476" s="166"/>
    </row>
    <row r="477" spans="2:113" s="164" customFormat="1" ht="15.75" customHeight="1" hidden="1">
      <c r="B477" s="167"/>
      <c r="C477" s="167"/>
      <c r="D477" s="167"/>
      <c r="E477" s="167"/>
      <c r="F477" s="167"/>
      <c r="DF477" s="165"/>
      <c r="DI477" s="166"/>
    </row>
    <row r="478" spans="2:113" s="164" customFormat="1" ht="15.75" customHeight="1" hidden="1">
      <c r="B478" s="167"/>
      <c r="C478" s="167"/>
      <c r="D478" s="167"/>
      <c r="E478" s="167"/>
      <c r="F478" s="167"/>
      <c r="DF478" s="165"/>
      <c r="DI478" s="166"/>
    </row>
    <row r="479" spans="2:113" s="164" customFormat="1" ht="15.75" customHeight="1" hidden="1">
      <c r="B479" s="167"/>
      <c r="C479" s="167"/>
      <c r="D479" s="167"/>
      <c r="E479" s="167"/>
      <c r="F479" s="167"/>
      <c r="DF479" s="165"/>
      <c r="DI479" s="166"/>
    </row>
    <row r="480" spans="2:113" s="164" customFormat="1" ht="15.75" customHeight="1" hidden="1">
      <c r="B480" s="167"/>
      <c r="C480" s="167"/>
      <c r="D480" s="167"/>
      <c r="E480" s="167"/>
      <c r="F480" s="167"/>
      <c r="DF480" s="165"/>
      <c r="DI480" s="166"/>
    </row>
    <row r="481" spans="2:113" s="164" customFormat="1" ht="15.75" customHeight="1" hidden="1">
      <c r="B481" s="167"/>
      <c r="C481" s="167"/>
      <c r="D481" s="167"/>
      <c r="E481" s="167"/>
      <c r="F481" s="167"/>
      <c r="DF481" s="165"/>
      <c r="DI481" s="166"/>
    </row>
    <row r="482" spans="2:113" s="164" customFormat="1" ht="15.75" customHeight="1" hidden="1">
      <c r="B482" s="167"/>
      <c r="C482" s="167"/>
      <c r="D482" s="167"/>
      <c r="E482" s="167"/>
      <c r="F482" s="167"/>
      <c r="DF482" s="165"/>
      <c r="DI482" s="166"/>
    </row>
    <row r="483" spans="2:113" s="164" customFormat="1" ht="15.75" customHeight="1" hidden="1">
      <c r="B483" s="167"/>
      <c r="C483" s="167"/>
      <c r="D483" s="167"/>
      <c r="E483" s="167"/>
      <c r="F483" s="167"/>
      <c r="DF483" s="165"/>
      <c r="DI483" s="166"/>
    </row>
    <row r="484" spans="2:113" s="164" customFormat="1" ht="15.75" customHeight="1" hidden="1">
      <c r="B484" s="167"/>
      <c r="C484" s="167"/>
      <c r="D484" s="167"/>
      <c r="E484" s="167"/>
      <c r="F484" s="167"/>
      <c r="DF484" s="165"/>
      <c r="DI484" s="166"/>
    </row>
    <row r="485" spans="2:113" s="164" customFormat="1" ht="15.75" customHeight="1" hidden="1">
      <c r="B485" s="167"/>
      <c r="C485" s="167"/>
      <c r="D485" s="167"/>
      <c r="E485" s="167"/>
      <c r="F485" s="167"/>
      <c r="DF485" s="165"/>
      <c r="DI485" s="166"/>
    </row>
    <row r="486" spans="2:113" s="164" customFormat="1" ht="15.75" customHeight="1" hidden="1">
      <c r="B486" s="167"/>
      <c r="C486" s="167"/>
      <c r="D486" s="167"/>
      <c r="E486" s="167"/>
      <c r="F486" s="167"/>
      <c r="DF486" s="165"/>
      <c r="DI486" s="166"/>
    </row>
    <row r="487" spans="2:113" s="164" customFormat="1" ht="15.75" customHeight="1" hidden="1">
      <c r="B487" s="167"/>
      <c r="C487" s="167"/>
      <c r="D487" s="167"/>
      <c r="E487" s="167"/>
      <c r="F487" s="167"/>
      <c r="DF487" s="165"/>
      <c r="DI487" s="166"/>
    </row>
    <row r="488" spans="2:113" s="164" customFormat="1" ht="15.75" customHeight="1" hidden="1">
      <c r="B488" s="167"/>
      <c r="C488" s="167"/>
      <c r="D488" s="167"/>
      <c r="E488" s="167"/>
      <c r="F488" s="167"/>
      <c r="DF488" s="165"/>
      <c r="DI488" s="166"/>
    </row>
    <row r="489" spans="2:113" s="164" customFormat="1" ht="15.75" customHeight="1" hidden="1">
      <c r="B489" s="167"/>
      <c r="C489" s="167"/>
      <c r="D489" s="167"/>
      <c r="E489" s="167"/>
      <c r="F489" s="167"/>
      <c r="DF489" s="165"/>
      <c r="DI489" s="166"/>
    </row>
    <row r="490" spans="2:113" s="164" customFormat="1" ht="15.75" customHeight="1" hidden="1">
      <c r="B490" s="167"/>
      <c r="C490" s="167"/>
      <c r="D490" s="167"/>
      <c r="E490" s="167"/>
      <c r="F490" s="167"/>
      <c r="DF490" s="165"/>
      <c r="DI490" s="166"/>
    </row>
    <row r="491" spans="2:113" s="164" customFormat="1" ht="15.75" customHeight="1" hidden="1">
      <c r="B491" s="167"/>
      <c r="C491" s="167"/>
      <c r="D491" s="167"/>
      <c r="E491" s="167"/>
      <c r="F491" s="167"/>
      <c r="DF491" s="165"/>
      <c r="DI491" s="166"/>
    </row>
    <row r="492" spans="2:113" s="164" customFormat="1" ht="15.75" customHeight="1" hidden="1">
      <c r="B492" s="167"/>
      <c r="C492" s="167"/>
      <c r="D492" s="167"/>
      <c r="E492" s="167"/>
      <c r="F492" s="167"/>
      <c r="DF492" s="165"/>
      <c r="DI492" s="166"/>
    </row>
    <row r="493" spans="2:113" s="164" customFormat="1" ht="15.75" customHeight="1" hidden="1">
      <c r="B493" s="167"/>
      <c r="C493" s="167"/>
      <c r="D493" s="167"/>
      <c r="E493" s="167"/>
      <c r="F493" s="167"/>
      <c r="DF493" s="165"/>
      <c r="DI493" s="166"/>
    </row>
    <row r="494" spans="2:113" s="164" customFormat="1" ht="15.75" customHeight="1" hidden="1">
      <c r="B494" s="167"/>
      <c r="C494" s="167"/>
      <c r="D494" s="167"/>
      <c r="E494" s="167"/>
      <c r="F494" s="167"/>
      <c r="DF494" s="165"/>
      <c r="DI494" s="166"/>
    </row>
    <row r="495" spans="2:113" s="164" customFormat="1" ht="15.75" customHeight="1" hidden="1">
      <c r="B495" s="167"/>
      <c r="C495" s="167"/>
      <c r="D495" s="167"/>
      <c r="E495" s="167"/>
      <c r="F495" s="167"/>
      <c r="DF495" s="165"/>
      <c r="DI495" s="166"/>
    </row>
    <row r="496" spans="2:113" s="164" customFormat="1" ht="15.75" customHeight="1" hidden="1">
      <c r="B496" s="167"/>
      <c r="C496" s="167"/>
      <c r="D496" s="167"/>
      <c r="E496" s="167"/>
      <c r="F496" s="167"/>
      <c r="DF496" s="165"/>
      <c r="DI496" s="166"/>
    </row>
    <row r="497" spans="2:113" s="164" customFormat="1" ht="15.75" customHeight="1" hidden="1">
      <c r="B497" s="167"/>
      <c r="C497" s="167"/>
      <c r="D497" s="167"/>
      <c r="E497" s="167"/>
      <c r="F497" s="167"/>
      <c r="DF497" s="165"/>
      <c r="DI497" s="166"/>
    </row>
    <row r="498" spans="2:113" s="164" customFormat="1" ht="15.75" customHeight="1" hidden="1">
      <c r="B498" s="167"/>
      <c r="C498" s="167"/>
      <c r="D498" s="167"/>
      <c r="E498" s="167"/>
      <c r="F498" s="167"/>
      <c r="DF498" s="165"/>
      <c r="DI498" s="166"/>
    </row>
    <row r="499" spans="2:113" s="164" customFormat="1" ht="15.75" customHeight="1" hidden="1">
      <c r="B499" s="167"/>
      <c r="C499" s="167"/>
      <c r="D499" s="167"/>
      <c r="E499" s="167"/>
      <c r="F499" s="167"/>
      <c r="DF499" s="165"/>
      <c r="DI499" s="166"/>
    </row>
    <row r="500" spans="2:113" s="164" customFormat="1" ht="15.75" customHeight="1" hidden="1">
      <c r="B500" s="167"/>
      <c r="C500" s="167"/>
      <c r="D500" s="167"/>
      <c r="E500" s="167"/>
      <c r="F500" s="167"/>
      <c r="DF500" s="165"/>
      <c r="DI500" s="166"/>
    </row>
    <row r="501" spans="2:113" s="164" customFormat="1" ht="15.75" customHeight="1" hidden="1">
      <c r="B501" s="167"/>
      <c r="C501" s="167"/>
      <c r="D501" s="167"/>
      <c r="E501" s="167"/>
      <c r="F501" s="167"/>
      <c r="DF501" s="165"/>
      <c r="DI501" s="166"/>
    </row>
    <row r="502" spans="2:113" s="164" customFormat="1" ht="15.75" customHeight="1" hidden="1">
      <c r="B502" s="167"/>
      <c r="C502" s="167"/>
      <c r="D502" s="167"/>
      <c r="E502" s="167"/>
      <c r="F502" s="167"/>
      <c r="DF502" s="165"/>
      <c r="DI502" s="166"/>
    </row>
    <row r="503" spans="2:113" s="164" customFormat="1" ht="15.75" customHeight="1" hidden="1">
      <c r="B503" s="167"/>
      <c r="C503" s="167"/>
      <c r="D503" s="167"/>
      <c r="E503" s="167"/>
      <c r="F503" s="167"/>
      <c r="DF503" s="165"/>
      <c r="DI503" s="166"/>
    </row>
  </sheetData>
  <sheetProtection password="EB53" sheet="1" objects="1" scenarios="1" selectLockedCells="1"/>
  <protectedRanges>
    <protectedRange sqref="A366:A369" name="Range1_2"/>
  </protectedRanges>
  <mergeCells count="58">
    <mergeCell ref="F9:K9"/>
    <mergeCell ref="L9:M9"/>
    <mergeCell ref="B11:D11"/>
    <mergeCell ref="E11:H11"/>
    <mergeCell ref="I11:K11"/>
    <mergeCell ref="L11:M11"/>
    <mergeCell ref="E66:F66"/>
    <mergeCell ref="H21:I21"/>
    <mergeCell ref="L25:P25"/>
    <mergeCell ref="I25:K25"/>
    <mergeCell ref="E25:H25"/>
    <mergeCell ref="D23:I23"/>
    <mergeCell ref="B25:D25"/>
    <mergeCell ref="B16:C16"/>
    <mergeCell ref="B1:P1"/>
    <mergeCell ref="N21:O21"/>
    <mergeCell ref="B14:D14"/>
    <mergeCell ref="B20:P20"/>
    <mergeCell ref="L3:P3"/>
    <mergeCell ref="C3:H3"/>
    <mergeCell ref="I3:K3"/>
    <mergeCell ref="B2:P2"/>
    <mergeCell ref="B4:P4"/>
    <mergeCell ref="B6:P6"/>
    <mergeCell ref="B27:P27"/>
    <mergeCell ref="J5:L5"/>
    <mergeCell ref="B5:C5"/>
    <mergeCell ref="B7:C7"/>
    <mergeCell ref="M5:O5"/>
    <mergeCell ref="D5:I5"/>
    <mergeCell ref="B23:C23"/>
    <mergeCell ref="B8:P8"/>
    <mergeCell ref="B19:P19"/>
    <mergeCell ref="D15:J15"/>
    <mergeCell ref="N17:P17"/>
    <mergeCell ref="B18:J18"/>
    <mergeCell ref="G12:H12"/>
    <mergeCell ref="B17:C17"/>
    <mergeCell ref="B21:C21"/>
    <mergeCell ref="G7:H7"/>
    <mergeCell ref="S13:Y13"/>
    <mergeCell ref="W14:Y18"/>
    <mergeCell ref="B15:C15"/>
    <mergeCell ref="E16:J16"/>
    <mergeCell ref="B10:P10"/>
    <mergeCell ref="B12:C12"/>
    <mergeCell ref="K7:L7"/>
    <mergeCell ref="B9:C9"/>
    <mergeCell ref="Y356:Z356"/>
    <mergeCell ref="Y357:Z357"/>
    <mergeCell ref="Y358:Z358"/>
    <mergeCell ref="Y359:Z359"/>
    <mergeCell ref="L23:M23"/>
    <mergeCell ref="D21:G21"/>
    <mergeCell ref="O23:P23"/>
    <mergeCell ref="J23:K23"/>
    <mergeCell ref="B26:P26"/>
    <mergeCell ref="J21:M21"/>
  </mergeCells>
  <hyperlinks>
    <hyperlink ref="B26" r:id="rId1" display="www.prtunzb.webs.com"/>
    <hyperlink ref="N18" r:id="rId2" display="cnureddyputta@gmail.com"/>
    <hyperlink ref="I12" r:id="rId3" display="www.prtunzb.webs.com"/>
  </hyperlinks>
  <printOptions/>
  <pageMargins left="0.75" right="0.25" top="0.5" bottom="1" header="0" footer="0.75"/>
  <pageSetup horizontalDpi="180" verticalDpi="180" orientation="landscape" paperSize="5" r:id="rId6"/>
  <headerFooter alignWithMargins="0">
    <oddFooter>&amp;C&amp;"Times New Roman,Bold"&amp;11P.Srinivas Reddy, Gen.Sec. PRTU Domakonda. 94900 25862</oddFooter>
  </headerFooter>
  <drawing r:id="rId5"/>
  <legacyDrawing r:id="rId4"/>
</worksheet>
</file>

<file path=xl/worksheets/sheet2.xml><?xml version="1.0" encoding="utf-8"?>
<worksheet xmlns="http://schemas.openxmlformats.org/spreadsheetml/2006/main" xmlns:r="http://schemas.openxmlformats.org/officeDocument/2006/relationships">
  <dimension ref="A1:K64"/>
  <sheetViews>
    <sheetView showGridLines="0" zoomScalePageLayoutView="0" workbookViewId="0" topLeftCell="A1">
      <selection activeCell="H30" sqref="H30:I30"/>
    </sheetView>
  </sheetViews>
  <sheetFormatPr defaultColWidth="9.33203125" defaultRowHeight="12.75"/>
  <cols>
    <col min="1" max="1" width="6.5" style="144" customWidth="1"/>
    <col min="2" max="2" width="8.16015625" style="144" customWidth="1"/>
    <col min="3" max="3" width="12.16015625" style="144" customWidth="1"/>
    <col min="4" max="4" width="11.83203125" style="144" bestFit="1" customWidth="1"/>
    <col min="5" max="5" width="9.83203125" style="144" customWidth="1"/>
    <col min="6" max="6" width="23.5" style="144" customWidth="1"/>
    <col min="7" max="7" width="2.16015625" style="144" customWidth="1"/>
    <col min="8" max="8" width="13.66015625" style="144" customWidth="1"/>
    <col min="9" max="9" width="6.16015625" style="144" customWidth="1"/>
    <col min="10" max="10" width="5.83203125" style="144" customWidth="1"/>
    <col min="11" max="11" width="4.66015625" style="144" customWidth="1"/>
    <col min="12" max="16384" width="9.33203125" style="144" customWidth="1"/>
  </cols>
  <sheetData>
    <row r="1" spans="1:11" ht="18.75">
      <c r="A1" s="406" t="str">
        <f>Data!AK147</f>
        <v>Proceedings of the Mandal Educational Officer, M.P Domakonda</v>
      </c>
      <c r="B1" s="406"/>
      <c r="C1" s="406"/>
      <c r="D1" s="406"/>
      <c r="E1" s="406"/>
      <c r="F1" s="406"/>
      <c r="G1" s="406"/>
      <c r="H1" s="406"/>
      <c r="I1" s="406"/>
      <c r="J1" s="406"/>
      <c r="K1" s="406"/>
    </row>
    <row r="2" spans="1:11" ht="15.75">
      <c r="A2" s="407" t="str">
        <f>CONCATENATE("Present: ",Data!D16," ",Data!E16)</f>
        <v>Present: Sri. V.Sanjeeva Reddy, M.Sc, B.Ed</v>
      </c>
      <c r="B2" s="407"/>
      <c r="C2" s="407"/>
      <c r="D2" s="407"/>
      <c r="E2" s="407"/>
      <c r="F2" s="407"/>
      <c r="G2" s="407"/>
      <c r="H2" s="407"/>
      <c r="I2" s="407"/>
      <c r="J2" s="407"/>
      <c r="K2" s="407"/>
    </row>
    <row r="3" spans="1:11" s="1" customFormat="1" ht="15">
      <c r="A3" s="217"/>
      <c r="B3" s="217"/>
      <c r="C3" s="217"/>
      <c r="D3" s="217"/>
      <c r="E3" s="217"/>
      <c r="F3" s="217"/>
      <c r="G3" s="217"/>
      <c r="H3" s="217"/>
      <c r="I3" s="217"/>
      <c r="J3" s="217"/>
      <c r="K3" s="217"/>
    </row>
    <row r="4" spans="1:11" s="1" customFormat="1" ht="15">
      <c r="A4" s="217" t="s">
        <v>19</v>
      </c>
      <c r="B4" s="217"/>
      <c r="C4" s="217"/>
      <c r="D4" s="217"/>
      <c r="E4" s="217"/>
      <c r="F4" s="217"/>
      <c r="G4" s="217"/>
      <c r="H4" s="217" t="s">
        <v>208</v>
      </c>
      <c r="J4" s="217"/>
      <c r="K4" s="217"/>
    </row>
    <row r="5" spans="1:11" s="1" customFormat="1" ht="15">
      <c r="A5" s="217"/>
      <c r="B5" s="217"/>
      <c r="C5" s="217"/>
      <c r="D5" s="217"/>
      <c r="E5" s="217"/>
      <c r="F5" s="217"/>
      <c r="G5" s="217"/>
      <c r="H5" s="217"/>
      <c r="I5" s="217"/>
      <c r="J5" s="217"/>
      <c r="K5" s="217"/>
    </row>
    <row r="6" spans="1:11" s="1" customFormat="1" ht="25.5" customHeight="1">
      <c r="A6" s="217"/>
      <c r="B6" s="215" t="s">
        <v>17</v>
      </c>
      <c r="C6" s="412" t="str">
        <f>Data!C247</f>
        <v>APSESS - Modified Automatic Advancement Scheme - Pay fixation of Sri. T.Rajesh Kumar, Secondary Grade Teacher, PS Anchanoor,- Orders Issued.</v>
      </c>
      <c r="D6" s="412"/>
      <c r="E6" s="412"/>
      <c r="F6" s="412"/>
      <c r="G6" s="412"/>
      <c r="H6" s="412"/>
      <c r="I6" s="412"/>
      <c r="J6" s="412"/>
      <c r="K6" s="412"/>
    </row>
    <row r="7" spans="1:11" s="1" customFormat="1" ht="18" customHeight="1">
      <c r="A7" s="217"/>
      <c r="B7" s="217"/>
      <c r="C7" s="412"/>
      <c r="D7" s="412"/>
      <c r="E7" s="412"/>
      <c r="F7" s="412"/>
      <c r="G7" s="412"/>
      <c r="H7" s="412"/>
      <c r="I7" s="412"/>
      <c r="J7" s="412"/>
      <c r="K7" s="412"/>
    </row>
    <row r="8" spans="1:11" s="1" customFormat="1" ht="15">
      <c r="A8" s="217"/>
      <c r="B8" s="217" t="s">
        <v>5</v>
      </c>
      <c r="C8" s="217" t="s">
        <v>368</v>
      </c>
      <c r="D8" s="217"/>
      <c r="E8" s="217"/>
      <c r="F8" s="217"/>
      <c r="G8" s="217"/>
      <c r="H8" s="217"/>
      <c r="I8" s="217"/>
      <c r="J8" s="217"/>
      <c r="K8" s="217"/>
    </row>
    <row r="9" spans="1:11" s="1" customFormat="1" ht="15">
      <c r="A9" s="217"/>
      <c r="B9" s="217"/>
      <c r="C9" s="217" t="s">
        <v>369</v>
      </c>
      <c r="D9" s="217"/>
      <c r="E9" s="217"/>
      <c r="F9" s="217"/>
      <c r="G9" s="217"/>
      <c r="H9" s="217"/>
      <c r="I9" s="217"/>
      <c r="J9" s="217"/>
      <c r="K9" s="217"/>
    </row>
    <row r="10" spans="1:11" s="1" customFormat="1" ht="15">
      <c r="A10" s="217"/>
      <c r="B10" s="217"/>
      <c r="C10" s="217" t="s">
        <v>370</v>
      </c>
      <c r="D10" s="217"/>
      <c r="E10" s="217"/>
      <c r="F10" s="217"/>
      <c r="G10" s="217"/>
      <c r="H10" s="217"/>
      <c r="I10" s="217"/>
      <c r="J10" s="217"/>
      <c r="K10" s="217"/>
    </row>
    <row r="11" spans="1:11" s="1" customFormat="1" ht="15">
      <c r="A11" s="217"/>
      <c r="B11" s="217"/>
      <c r="C11" s="218" t="s">
        <v>371</v>
      </c>
      <c r="D11" s="218"/>
      <c r="E11" s="218"/>
      <c r="F11" s="218"/>
      <c r="G11" s="218"/>
      <c r="H11" s="218"/>
      <c r="I11" s="218"/>
      <c r="J11" s="218"/>
      <c r="K11" s="218"/>
    </row>
    <row r="12" spans="1:11" s="1" customFormat="1" ht="15">
      <c r="A12" s="217"/>
      <c r="B12" s="217"/>
      <c r="C12" s="217"/>
      <c r="D12" s="217"/>
      <c r="E12" s="217"/>
      <c r="F12" s="217"/>
      <c r="G12" s="217"/>
      <c r="H12" s="217"/>
      <c r="I12" s="217"/>
      <c r="J12" s="217"/>
      <c r="K12" s="217"/>
    </row>
    <row r="13" spans="1:11" s="1" customFormat="1" ht="18.75">
      <c r="A13" s="553" t="s">
        <v>4</v>
      </c>
      <c r="B13" s="217"/>
      <c r="C13" s="217"/>
      <c r="D13" s="217"/>
      <c r="E13" s="217"/>
      <c r="F13" s="217"/>
      <c r="G13" s="217"/>
      <c r="H13" s="217"/>
      <c r="I13" s="217"/>
      <c r="J13" s="217"/>
      <c r="K13" s="217"/>
    </row>
    <row r="14" spans="1:11" s="1" customFormat="1" ht="10.5" customHeight="1">
      <c r="A14" s="410" t="s">
        <v>372</v>
      </c>
      <c r="B14" s="410"/>
      <c r="C14" s="410"/>
      <c r="D14" s="410"/>
      <c r="E14" s="410"/>
      <c r="F14" s="410"/>
      <c r="G14" s="410"/>
      <c r="H14" s="410"/>
      <c r="I14" s="410"/>
      <c r="J14" s="410"/>
      <c r="K14" s="410"/>
    </row>
    <row r="15" spans="1:11" s="1" customFormat="1" ht="41.25" customHeight="1">
      <c r="A15" s="410"/>
      <c r="B15" s="410"/>
      <c r="C15" s="410"/>
      <c r="D15" s="410"/>
      <c r="E15" s="410"/>
      <c r="F15" s="410"/>
      <c r="G15" s="410"/>
      <c r="H15" s="410"/>
      <c r="I15" s="410"/>
      <c r="J15" s="410"/>
      <c r="K15" s="410"/>
    </row>
    <row r="16" spans="1:11" s="1" customFormat="1" ht="5.25" customHeight="1">
      <c r="A16" s="217"/>
      <c r="B16" s="217"/>
      <c r="C16" s="217"/>
      <c r="D16" s="217"/>
      <c r="E16" s="217"/>
      <c r="F16" s="217"/>
      <c r="G16" s="217"/>
      <c r="H16" s="217"/>
      <c r="I16" s="217"/>
      <c r="J16" s="217"/>
      <c r="K16" s="217"/>
    </row>
    <row r="17" spans="1:11" s="1" customFormat="1" ht="70.5" customHeight="1">
      <c r="A17" s="410" t="str">
        <f>Data!C249</f>
        <v>         In terms of the conditions and Rules laid down in the Govt. Orders Cited above the Pay of Sri. T.Rajesh Kumar, Secondary Grade Teacher, PS Anchanoor, Mandal Domakonda is here by fixed in the post of SPP-IA after successful complition of twelve years of eligible Service.</v>
      </c>
      <c r="B17" s="410"/>
      <c r="C17" s="410"/>
      <c r="D17" s="410"/>
      <c r="E17" s="410"/>
      <c r="F17" s="410"/>
      <c r="G17" s="410"/>
      <c r="H17" s="410"/>
      <c r="I17" s="410"/>
      <c r="J17" s="410"/>
      <c r="K17" s="410"/>
    </row>
    <row r="18" spans="1:11" s="1" customFormat="1" ht="15.75" customHeight="1">
      <c r="A18" s="288"/>
      <c r="B18" s="288"/>
      <c r="C18" s="288"/>
      <c r="D18" s="288"/>
      <c r="E18" s="288"/>
      <c r="F18" s="288"/>
      <c r="G18" s="288"/>
      <c r="H18" s="288"/>
      <c r="I18" s="288"/>
      <c r="J18" s="288"/>
      <c r="K18" s="288"/>
    </row>
    <row r="19" spans="1:11" s="1" customFormat="1" ht="15.75" customHeight="1">
      <c r="A19" s="314" t="s">
        <v>349</v>
      </c>
      <c r="B19" s="321" t="str">
        <f>CONCATENATE("Date of Joining in the ",Data!C45," Post")</f>
        <v>Date of Joining in the Secondary Grade Teacher Post</v>
      </c>
      <c r="C19" s="321"/>
      <c r="D19" s="321"/>
      <c r="E19" s="321"/>
      <c r="F19" s="321"/>
      <c r="G19" s="313" t="s">
        <v>210</v>
      </c>
      <c r="H19" s="411" t="str">
        <f>Data!I44</f>
        <v>10/11/2000</v>
      </c>
      <c r="I19" s="411"/>
      <c r="J19" s="288"/>
      <c r="K19" s="288"/>
    </row>
    <row r="20" spans="1:11" s="1" customFormat="1" ht="15.75" customHeight="1">
      <c r="A20" s="314" t="s">
        <v>350</v>
      </c>
      <c r="B20" s="217" t="s">
        <v>378</v>
      </c>
      <c r="C20" s="321"/>
      <c r="D20" s="321"/>
      <c r="E20" s="321"/>
      <c r="F20" s="321"/>
      <c r="G20" s="313" t="s">
        <v>210</v>
      </c>
      <c r="H20" s="565" t="str">
        <f>Data!E11</f>
        <v>Inter </v>
      </c>
      <c r="I20" s="320"/>
      <c r="J20" s="288"/>
      <c r="K20" s="288"/>
    </row>
    <row r="21" spans="1:11" s="1" customFormat="1" ht="15.75" customHeight="1">
      <c r="A21" s="314" t="s">
        <v>351</v>
      </c>
      <c r="B21" s="217" t="s">
        <v>379</v>
      </c>
      <c r="C21" s="321"/>
      <c r="D21" s="321"/>
      <c r="E21" s="321"/>
      <c r="F21" s="321"/>
      <c r="G21" s="313" t="s">
        <v>210</v>
      </c>
      <c r="H21" s="565" t="str">
        <f>Data!L11</f>
        <v>TTC</v>
      </c>
      <c r="I21" s="320"/>
      <c r="J21" s="288"/>
      <c r="K21" s="288"/>
    </row>
    <row r="22" spans="1:11" s="1" customFormat="1" ht="15.75" customHeight="1">
      <c r="A22" s="314" t="s">
        <v>352</v>
      </c>
      <c r="B22" s="217" t="s">
        <v>380</v>
      </c>
      <c r="C22" s="321"/>
      <c r="D22" s="321"/>
      <c r="E22" s="321"/>
      <c r="F22" s="321"/>
      <c r="G22" s="313" t="s">
        <v>210</v>
      </c>
      <c r="H22" s="320" t="str">
        <f>Data!C90</f>
        <v>Yes</v>
      </c>
      <c r="I22" s="320"/>
      <c r="J22" s="288"/>
      <c r="K22" s="288"/>
    </row>
    <row r="23" spans="1:11" s="1" customFormat="1" ht="15.75" customHeight="1">
      <c r="A23" s="314" t="s">
        <v>353</v>
      </c>
      <c r="B23" s="408" t="s">
        <v>381</v>
      </c>
      <c r="C23" s="408"/>
      <c r="D23" s="408"/>
      <c r="E23" s="408"/>
      <c r="F23" s="408"/>
      <c r="G23" s="313" t="s">
        <v>210</v>
      </c>
      <c r="H23" s="404" t="str">
        <f>CONCATENATE(Data!D9," Days")</f>
        <v>0 Days</v>
      </c>
      <c r="I23" s="404"/>
      <c r="J23" s="288"/>
      <c r="K23" s="288"/>
    </row>
    <row r="24" spans="1:11" s="1" customFormat="1" ht="15.75" customHeight="1">
      <c r="A24" s="314" t="s">
        <v>354</v>
      </c>
      <c r="B24" s="408" t="s">
        <v>377</v>
      </c>
      <c r="C24" s="408"/>
      <c r="D24" s="408"/>
      <c r="E24" s="408"/>
      <c r="F24" s="408"/>
      <c r="G24" s="313" t="s">
        <v>210</v>
      </c>
      <c r="H24" s="411" t="str">
        <f>Data!N79</f>
        <v>9/11/2012</v>
      </c>
      <c r="I24" s="411"/>
      <c r="J24" s="288"/>
      <c r="K24" s="288"/>
    </row>
    <row r="25" spans="1:11" s="1" customFormat="1" ht="15.75" customHeight="1">
      <c r="A25" s="314" t="s">
        <v>355</v>
      </c>
      <c r="B25" s="408" t="s">
        <v>382</v>
      </c>
      <c r="C25" s="408"/>
      <c r="D25" s="408"/>
      <c r="E25" s="408"/>
      <c r="F25" s="408"/>
      <c r="G25" s="313" t="s">
        <v>210</v>
      </c>
      <c r="H25" s="411" t="str">
        <f>Data!N80</f>
        <v>10/11/2012</v>
      </c>
      <c r="I25" s="411"/>
      <c r="J25" s="288"/>
      <c r="K25" s="288"/>
    </row>
    <row r="26" spans="1:11" s="1" customFormat="1" ht="15.75" customHeight="1">
      <c r="A26" s="314" t="s">
        <v>356</v>
      </c>
      <c r="B26" s="554" t="s">
        <v>383</v>
      </c>
      <c r="C26" s="554"/>
      <c r="D26" s="554">
        <f>Data!N50</f>
        <v>41222</v>
      </c>
      <c r="E26" s="554"/>
      <c r="F26" s="554"/>
      <c r="G26" s="313" t="s">
        <v>210</v>
      </c>
      <c r="H26" s="323" t="str">
        <f>Data!E66</f>
        <v>11530-33200</v>
      </c>
      <c r="I26" s="323"/>
      <c r="J26" s="217"/>
      <c r="K26" s="217"/>
    </row>
    <row r="27" spans="1:11" s="1" customFormat="1" ht="15.75" customHeight="1">
      <c r="A27" s="314"/>
      <c r="B27" s="405"/>
      <c r="C27" s="405"/>
      <c r="D27" s="405"/>
      <c r="E27" s="405"/>
      <c r="F27" s="405"/>
      <c r="G27" s="313"/>
      <c r="H27" s="322">
        <f>Data!P9</f>
        <v>14440</v>
      </c>
      <c r="I27" s="322"/>
      <c r="J27" s="217"/>
      <c r="K27" s="217"/>
    </row>
    <row r="28" spans="1:11" s="1" customFormat="1" ht="15.75" customHeight="1">
      <c r="A28" s="314" t="s">
        <v>384</v>
      </c>
      <c r="B28" s="554" t="s">
        <v>383</v>
      </c>
      <c r="C28" s="554"/>
      <c r="D28" s="554">
        <f>Data!N51</f>
        <v>41223</v>
      </c>
      <c r="E28" s="554" t="s">
        <v>385</v>
      </c>
      <c r="F28" s="321"/>
      <c r="G28" s="313" t="s">
        <v>210</v>
      </c>
      <c r="H28" s="323" t="str">
        <f>Data!E67</f>
        <v>14860-39540</v>
      </c>
      <c r="I28" s="322"/>
      <c r="J28" s="217"/>
      <c r="K28" s="217"/>
    </row>
    <row r="29" spans="1:11" s="1" customFormat="1" ht="15.75" customHeight="1">
      <c r="A29" s="314"/>
      <c r="B29" s="321"/>
      <c r="C29" s="321"/>
      <c r="D29" s="321"/>
      <c r="E29" s="321"/>
      <c r="F29" s="321"/>
      <c r="G29" s="313"/>
      <c r="H29" s="322">
        <f>Data!S144</f>
        <v>14860</v>
      </c>
      <c r="I29" s="322"/>
      <c r="J29" s="217"/>
      <c r="K29" s="217"/>
    </row>
    <row r="30" spans="1:11" s="1" customFormat="1" ht="14.25" customHeight="1">
      <c r="A30" s="314" t="s">
        <v>386</v>
      </c>
      <c r="B30" s="405" t="s">
        <v>357</v>
      </c>
      <c r="C30" s="405"/>
      <c r="D30" s="405"/>
      <c r="E30" s="405"/>
      <c r="F30" s="405"/>
      <c r="G30" s="313" t="s">
        <v>210</v>
      </c>
      <c r="H30" s="411" t="str">
        <f>Data!N81</f>
        <v>1/11/2013</v>
      </c>
      <c r="I30" s="411"/>
      <c r="J30" s="217"/>
      <c r="K30" s="217"/>
    </row>
    <row r="31" spans="2:11" s="1" customFormat="1" ht="6.75" customHeight="1">
      <c r="B31" s="219"/>
      <c r="C31" s="220"/>
      <c r="D31" s="217"/>
      <c r="E31" s="221"/>
      <c r="F31" s="217"/>
      <c r="G31" s="217"/>
      <c r="H31" s="222"/>
      <c r="I31" s="217"/>
      <c r="J31" s="217"/>
      <c r="K31" s="217"/>
    </row>
    <row r="32" spans="1:11" s="1" customFormat="1" ht="65.25" customHeight="1">
      <c r="A32" s="410" t="s">
        <v>394</v>
      </c>
      <c r="B32" s="410"/>
      <c r="C32" s="410"/>
      <c r="D32" s="410"/>
      <c r="E32" s="410"/>
      <c r="F32" s="410"/>
      <c r="G32" s="410"/>
      <c r="H32" s="410"/>
      <c r="I32" s="410"/>
      <c r="J32" s="410"/>
      <c r="K32" s="410"/>
    </row>
    <row r="33" spans="1:11" s="1" customFormat="1" ht="15">
      <c r="A33" s="217"/>
      <c r="B33" s="217"/>
      <c r="C33" s="217"/>
      <c r="D33" s="217"/>
      <c r="E33" s="217"/>
      <c r="F33" s="217"/>
      <c r="G33" s="217"/>
      <c r="H33" s="218"/>
      <c r="I33" s="217"/>
      <c r="J33" s="217"/>
      <c r="K33" s="217"/>
    </row>
    <row r="34" spans="1:11" s="1" customFormat="1" ht="15">
      <c r="A34" s="217"/>
      <c r="B34" s="217"/>
      <c r="C34" s="217"/>
      <c r="D34" s="217"/>
      <c r="E34" s="217"/>
      <c r="F34" s="217"/>
      <c r="G34" s="217"/>
      <c r="H34" s="218"/>
      <c r="I34" s="217"/>
      <c r="J34" s="217"/>
      <c r="K34" s="217"/>
    </row>
    <row r="35" spans="1:11" s="1" customFormat="1" ht="15">
      <c r="A35" s="217"/>
      <c r="B35" s="217"/>
      <c r="C35" s="217"/>
      <c r="D35" s="217"/>
      <c r="E35" s="217"/>
      <c r="F35" s="217"/>
      <c r="G35" s="217"/>
      <c r="H35" s="218"/>
      <c r="I35" s="217"/>
      <c r="J35" s="217"/>
      <c r="K35" s="217"/>
    </row>
    <row r="36" spans="1:11" s="1" customFormat="1" ht="15">
      <c r="A36" s="217"/>
      <c r="B36" s="217"/>
      <c r="C36" s="217"/>
      <c r="D36" s="217"/>
      <c r="E36" s="217"/>
      <c r="F36" s="217"/>
      <c r="G36" s="409" t="str">
        <f>Data!T45</f>
        <v>Mandal Educational Officer</v>
      </c>
      <c r="H36" s="409"/>
      <c r="I36" s="409"/>
      <c r="J36" s="409"/>
      <c r="K36" s="409"/>
    </row>
    <row r="37" spans="1:11" s="1" customFormat="1" ht="15">
      <c r="A37" s="217" t="s">
        <v>358</v>
      </c>
      <c r="B37" s="217"/>
      <c r="C37" s="217"/>
      <c r="D37" s="217"/>
      <c r="E37" s="217"/>
      <c r="F37" s="217"/>
      <c r="G37" s="409" t="str">
        <f>Data!AK145</f>
        <v>M.P Domakonda</v>
      </c>
      <c r="H37" s="409"/>
      <c r="I37" s="409"/>
      <c r="J37" s="409"/>
      <c r="K37" s="409"/>
    </row>
    <row r="38" spans="1:11" s="1" customFormat="1" ht="15">
      <c r="A38" s="217" t="s">
        <v>359</v>
      </c>
      <c r="B38" s="217"/>
      <c r="C38" s="217"/>
      <c r="D38" s="217"/>
      <c r="E38" s="217"/>
      <c r="F38" s="217"/>
      <c r="G38" s="217"/>
      <c r="H38" s="217"/>
      <c r="I38" s="217"/>
      <c r="J38" s="217"/>
      <c r="K38" s="217"/>
    </row>
    <row r="39" spans="1:11" s="1" customFormat="1" ht="15">
      <c r="A39" s="217"/>
      <c r="B39" s="217"/>
      <c r="C39" s="217"/>
      <c r="D39" s="217"/>
      <c r="E39" s="217"/>
      <c r="F39" s="217"/>
      <c r="G39" s="217"/>
      <c r="H39" s="217"/>
      <c r="I39" s="217"/>
      <c r="J39" s="217"/>
      <c r="K39" s="217"/>
    </row>
    <row r="40" spans="1:11" s="1" customFormat="1" ht="15">
      <c r="A40" s="217" t="s">
        <v>215</v>
      </c>
      <c r="B40" s="217"/>
      <c r="C40" s="217"/>
      <c r="D40" s="217"/>
      <c r="E40" s="217"/>
      <c r="F40" s="217"/>
      <c r="G40" s="217"/>
      <c r="H40" s="217"/>
      <c r="I40" s="217"/>
      <c r="J40" s="217"/>
      <c r="K40" s="217"/>
    </row>
    <row r="41" s="1" customFormat="1" ht="15">
      <c r="A41" s="216" t="s">
        <v>364</v>
      </c>
    </row>
    <row r="42" s="1" customFormat="1" ht="15"/>
    <row r="43" s="1" customFormat="1" ht="15"/>
    <row r="44" s="1" customFormat="1" ht="15"/>
    <row r="45" s="1" customFormat="1" ht="15"/>
    <row r="46" s="1" customFormat="1" ht="15"/>
    <row r="47" s="1" customFormat="1" ht="15"/>
    <row r="48" s="1" customFormat="1" ht="15"/>
    <row r="49" s="1" customFormat="1" ht="15"/>
    <row r="50" s="1" customFormat="1" ht="15"/>
    <row r="51" s="1" customFormat="1" ht="15"/>
    <row r="52" s="1" customFormat="1" ht="15"/>
    <row r="53" s="1" customFormat="1" ht="15"/>
    <row r="54" s="1" customFormat="1" ht="15"/>
    <row r="55" s="1" customFormat="1" ht="15"/>
    <row r="56" s="1" customFormat="1" ht="15"/>
    <row r="57" s="1" customFormat="1" ht="15"/>
    <row r="58" s="1" customFormat="1" ht="15"/>
    <row r="59" s="1" customFormat="1" ht="15"/>
    <row r="60" s="1" customFormat="1" ht="15"/>
    <row r="61" s="1" customFormat="1" ht="15"/>
    <row r="62" s="1" customFormat="1" ht="15"/>
    <row r="63" spans="1:11" ht="15">
      <c r="A63" s="1"/>
      <c r="B63" s="1"/>
      <c r="C63" s="1"/>
      <c r="D63" s="1"/>
      <c r="E63" s="1"/>
      <c r="F63" s="1"/>
      <c r="G63" s="1"/>
      <c r="H63" s="1"/>
      <c r="I63" s="1"/>
      <c r="J63" s="1"/>
      <c r="K63" s="1"/>
    </row>
    <row r="64" spans="1:11" ht="15">
      <c r="A64" s="1"/>
      <c r="B64" s="1"/>
      <c r="C64" s="1"/>
      <c r="D64" s="1"/>
      <c r="E64" s="1"/>
      <c r="F64" s="1"/>
      <c r="G64" s="1"/>
      <c r="H64" s="1"/>
      <c r="I64" s="1"/>
      <c r="J64" s="1"/>
      <c r="K64" s="1"/>
    </row>
  </sheetData>
  <sheetProtection insertRows="0" deleteRows="0" selectLockedCells="1"/>
  <protectedRanges>
    <protectedRange sqref="A18:E18 A32:E39 J26:K26 F26:G26 H4 B19:E19 F31:K39 J30:K30 A12:K13 A8:B11 A16:K17 A1:G7 J1:K7 H1:I3 H5:I7 C20:E22 F27:K27 F28:G30 I28:K29 H29 B23:E31 F18:K25" name="Range1"/>
    <protectedRange sqref="C8:K11" name="Range1_1"/>
    <protectedRange sqref="A14:K15" name="Range1_2"/>
    <protectedRange sqref="B20:B22" name="Range1_3"/>
  </protectedRanges>
  <mergeCells count="19">
    <mergeCell ref="A14:K15"/>
    <mergeCell ref="C6:K7"/>
    <mergeCell ref="H30:I30"/>
    <mergeCell ref="B30:F30"/>
    <mergeCell ref="H19:I19"/>
    <mergeCell ref="H23:I23"/>
    <mergeCell ref="H24:I24"/>
    <mergeCell ref="H25:I25"/>
    <mergeCell ref="G36:K36"/>
    <mergeCell ref="G37:K37"/>
    <mergeCell ref="A32:K32"/>
    <mergeCell ref="A17:K17"/>
    <mergeCell ref="B23:F23"/>
    <mergeCell ref="B27:F27"/>
    <mergeCell ref="A1:K1"/>
    <mergeCell ref="A2:K2"/>
    <mergeCell ref="B24:F24"/>
    <mergeCell ref="B25:F25"/>
  </mergeCells>
  <printOptions/>
  <pageMargins left="0.75" right="0.45" top="0.75" bottom="0.75" header="0" footer="0"/>
  <pageSetup horizontalDpi="600" verticalDpi="600" orientation="portrait" paperSize="5" r:id="rId1"/>
</worksheet>
</file>

<file path=xl/worksheets/sheet3.xml><?xml version="1.0" encoding="utf-8"?>
<worksheet xmlns="http://schemas.openxmlformats.org/spreadsheetml/2006/main" xmlns:r="http://schemas.openxmlformats.org/officeDocument/2006/relationships">
  <sheetPr codeName="Sheet1"/>
  <dimension ref="A1:Z29"/>
  <sheetViews>
    <sheetView showGridLines="0" zoomScalePageLayoutView="0" workbookViewId="0" topLeftCell="C1">
      <selection activeCell="V5" sqref="V5"/>
    </sheetView>
  </sheetViews>
  <sheetFormatPr defaultColWidth="9.33203125" defaultRowHeight="12.75"/>
  <cols>
    <col min="1" max="1" width="5.5" style="105" customWidth="1"/>
    <col min="2" max="2" width="17.66015625" style="106" customWidth="1"/>
    <col min="3" max="3" width="9.16015625" style="105" customWidth="1"/>
    <col min="4" max="4" width="8.66015625" style="105" customWidth="1"/>
    <col min="5" max="5" width="8" style="105" customWidth="1"/>
    <col min="6" max="6" width="6.5" style="105" customWidth="1"/>
    <col min="7" max="7" width="7.33203125" style="105" customWidth="1"/>
    <col min="8" max="8" width="8.83203125" style="105" customWidth="1"/>
    <col min="9" max="9" width="8.83203125" style="104" customWidth="1"/>
    <col min="10" max="10" width="8.5" style="105" customWidth="1"/>
    <col min="11" max="11" width="8.66015625" style="105" customWidth="1"/>
    <col min="12" max="12" width="6" style="105" customWidth="1"/>
    <col min="13" max="13" width="6.5" style="105" customWidth="1"/>
    <col min="14" max="14" width="8.33203125" style="105" customWidth="1"/>
    <col min="15" max="15" width="9" style="105" customWidth="1"/>
    <col min="16" max="16" width="8" style="105" customWidth="1"/>
    <col min="17" max="17" width="8.33203125" style="105" customWidth="1"/>
    <col min="18" max="18" width="6.66015625" style="105" customWidth="1"/>
    <col min="19" max="19" width="6.83203125" style="105" customWidth="1"/>
    <col min="20" max="20" width="10.16015625" style="101" customWidth="1"/>
    <col min="21" max="21" width="2.5" style="105" customWidth="1"/>
    <col min="22" max="22" width="7" style="105" customWidth="1"/>
    <col min="23" max="23" width="4.83203125" style="105" bestFit="1" customWidth="1"/>
    <col min="24" max="24" width="9.16015625" style="105" customWidth="1"/>
    <col min="25" max="25" width="2.83203125" style="102" customWidth="1"/>
    <col min="26" max="26" width="8" style="102" customWidth="1"/>
    <col min="27" max="27" width="4" style="105" customWidth="1"/>
    <col min="28" max="28" width="4.5" style="105" customWidth="1"/>
    <col min="29" max="16384" width="9.33203125" style="105" customWidth="1"/>
  </cols>
  <sheetData>
    <row r="1" spans="1:26" s="103" customFormat="1" ht="22.5" customHeight="1">
      <c r="A1" s="425" t="str">
        <f>Data!C252</f>
        <v> SPP-IA (12 Years) Scale Arrears of Sri. T.Rajesh Kumar, Secondary Grade Teacher, PS Anchanoor</v>
      </c>
      <c r="B1" s="425"/>
      <c r="C1" s="425"/>
      <c r="D1" s="425"/>
      <c r="E1" s="425"/>
      <c r="F1" s="425"/>
      <c r="G1" s="425"/>
      <c r="H1" s="425"/>
      <c r="I1" s="425"/>
      <c r="J1" s="425"/>
      <c r="K1" s="425"/>
      <c r="L1" s="425"/>
      <c r="M1" s="425"/>
      <c r="N1" s="425"/>
      <c r="O1" s="425"/>
      <c r="P1" s="425"/>
      <c r="Q1" s="425"/>
      <c r="R1" s="425"/>
      <c r="S1" s="425"/>
      <c r="T1" s="425"/>
      <c r="U1" s="101"/>
      <c r="V1" s="101"/>
      <c r="W1" s="101"/>
      <c r="X1" s="101"/>
      <c r="Y1" s="102"/>
      <c r="Z1" s="102"/>
    </row>
    <row r="2" spans="1:26" s="103" customFormat="1" ht="8.25" customHeight="1">
      <c r="A2" s="289"/>
      <c r="B2" s="290"/>
      <c r="C2" s="289"/>
      <c r="D2" s="289"/>
      <c r="E2" s="289"/>
      <c r="F2" s="289"/>
      <c r="G2" s="289"/>
      <c r="H2" s="289"/>
      <c r="I2" s="291"/>
      <c r="J2" s="289"/>
      <c r="K2" s="289"/>
      <c r="L2" s="289"/>
      <c r="M2" s="289"/>
      <c r="N2" s="289"/>
      <c r="O2" s="289"/>
      <c r="P2" s="289"/>
      <c r="Q2" s="289"/>
      <c r="R2" s="289"/>
      <c r="S2" s="289"/>
      <c r="T2" s="292"/>
      <c r="U2" s="102"/>
      <c r="V2" s="102"/>
      <c r="W2" s="102"/>
      <c r="X2" s="102"/>
      <c r="Y2" s="102"/>
      <c r="Z2" s="102"/>
    </row>
    <row r="3" spans="1:20" s="124" customFormat="1" ht="18.75" customHeight="1">
      <c r="A3" s="419" t="s">
        <v>6</v>
      </c>
      <c r="B3" s="421" t="s">
        <v>246</v>
      </c>
      <c r="C3" s="414" t="s">
        <v>7</v>
      </c>
      <c r="D3" s="414"/>
      <c r="E3" s="414"/>
      <c r="F3" s="414"/>
      <c r="G3" s="414"/>
      <c r="H3" s="414"/>
      <c r="I3" s="414" t="s">
        <v>8</v>
      </c>
      <c r="J3" s="414"/>
      <c r="K3" s="414"/>
      <c r="L3" s="414"/>
      <c r="M3" s="414"/>
      <c r="N3" s="414"/>
      <c r="O3" s="414" t="s">
        <v>9</v>
      </c>
      <c r="P3" s="414"/>
      <c r="Q3" s="414"/>
      <c r="R3" s="414"/>
      <c r="S3" s="414"/>
      <c r="T3" s="427" t="s">
        <v>140</v>
      </c>
    </row>
    <row r="4" spans="1:20" s="124" customFormat="1" ht="39" customHeight="1">
      <c r="A4" s="420"/>
      <c r="B4" s="422"/>
      <c r="C4" s="293" t="s">
        <v>33</v>
      </c>
      <c r="D4" s="293" t="s">
        <v>10</v>
      </c>
      <c r="E4" s="293" t="s">
        <v>11</v>
      </c>
      <c r="F4" s="293" t="s">
        <v>194</v>
      </c>
      <c r="G4" s="293" t="s">
        <v>18</v>
      </c>
      <c r="H4" s="293" t="s">
        <v>12</v>
      </c>
      <c r="I4" s="293" t="s">
        <v>33</v>
      </c>
      <c r="J4" s="293" t="s">
        <v>10</v>
      </c>
      <c r="K4" s="293" t="s">
        <v>11</v>
      </c>
      <c r="L4" s="293" t="s">
        <v>194</v>
      </c>
      <c r="M4" s="293" t="s">
        <v>18</v>
      </c>
      <c r="N4" s="293" t="s">
        <v>12</v>
      </c>
      <c r="O4" s="293" t="s">
        <v>33</v>
      </c>
      <c r="P4" s="293" t="s">
        <v>10</v>
      </c>
      <c r="Q4" s="293" t="s">
        <v>11</v>
      </c>
      <c r="R4" s="293" t="s">
        <v>194</v>
      </c>
      <c r="S4" s="294" t="s">
        <v>18</v>
      </c>
      <c r="T4" s="427"/>
    </row>
    <row r="5" spans="1:20" s="125" customFormat="1" ht="27" customHeight="1">
      <c r="A5" s="295">
        <v>1</v>
      </c>
      <c r="B5" s="296" t="str">
        <f>Data!R54</f>
        <v>1-9/11/2012</v>
      </c>
      <c r="C5" s="297">
        <f>Data!U54</f>
        <v>4332</v>
      </c>
      <c r="D5" s="297">
        <f>ROUND(C5*Data!$G$12%,0.1)</f>
        <v>2077</v>
      </c>
      <c r="E5" s="297">
        <f>ROUND(C5*Data!$P$47%,0.1)</f>
        <v>520</v>
      </c>
      <c r="F5" s="297">
        <v>0</v>
      </c>
      <c r="G5" s="297">
        <v>0</v>
      </c>
      <c r="H5" s="297">
        <f>SUM(C5:G5)</f>
        <v>6929</v>
      </c>
      <c r="I5" s="297">
        <f>Data!V54</f>
        <v>4332</v>
      </c>
      <c r="J5" s="297">
        <f>ROUND(I5*Data!$G$12%,0.1)</f>
        <v>2077</v>
      </c>
      <c r="K5" s="297">
        <f>ROUND(I5*Data!$P$47%,0.1)</f>
        <v>520</v>
      </c>
      <c r="L5" s="297">
        <v>0</v>
      </c>
      <c r="M5" s="297">
        <v>0</v>
      </c>
      <c r="N5" s="297">
        <f>SUM(I5:M5)</f>
        <v>6929</v>
      </c>
      <c r="O5" s="297">
        <f>C5-I5</f>
        <v>0</v>
      </c>
      <c r="P5" s="297">
        <f>D5-J5</f>
        <v>0</v>
      </c>
      <c r="Q5" s="297">
        <f>E5-K5</f>
        <v>0</v>
      </c>
      <c r="R5" s="297">
        <f>F5-L5</f>
        <v>0</v>
      </c>
      <c r="S5" s="297">
        <f>G5-M5</f>
        <v>0</v>
      </c>
      <c r="T5" s="297">
        <f>SUM(O5:S5)</f>
        <v>0</v>
      </c>
    </row>
    <row r="6" spans="1:20" s="125" customFormat="1" ht="27" customHeight="1">
      <c r="A6" s="295">
        <v>2</v>
      </c>
      <c r="B6" s="296" t="str">
        <f>Data!R55</f>
        <v>10-30/11/2012</v>
      </c>
      <c r="C6" s="297">
        <f>Data!U55</f>
        <v>10402</v>
      </c>
      <c r="D6" s="297">
        <f>ROUND(C6*Data!$G$12%,0.1)</f>
        <v>4986</v>
      </c>
      <c r="E6" s="297">
        <f>ROUND(C6*Data!$P$47%,0.1)</f>
        <v>1248</v>
      </c>
      <c r="F6" s="297">
        <v>0</v>
      </c>
      <c r="G6" s="297">
        <v>0</v>
      </c>
      <c r="H6" s="297">
        <f>SUM(C6:G6)</f>
        <v>16636</v>
      </c>
      <c r="I6" s="297">
        <f>Data!V55</f>
        <v>10108</v>
      </c>
      <c r="J6" s="297">
        <f>ROUND(I6*Data!$G$12%,0.1)</f>
        <v>4845</v>
      </c>
      <c r="K6" s="297">
        <f>ROUND(I6*Data!$P$47%,0.1)</f>
        <v>1213</v>
      </c>
      <c r="L6" s="297">
        <v>0</v>
      </c>
      <c r="M6" s="297">
        <v>0</v>
      </c>
      <c r="N6" s="297">
        <f>SUM(I6:M6)</f>
        <v>16166</v>
      </c>
      <c r="O6" s="297">
        <f>C6-I6</f>
        <v>294</v>
      </c>
      <c r="P6" s="297">
        <f>D6-J6</f>
        <v>141</v>
      </c>
      <c r="Q6" s="297">
        <f>E6-K6</f>
        <v>35</v>
      </c>
      <c r="R6" s="297">
        <f>F6-L6</f>
        <v>0</v>
      </c>
      <c r="S6" s="297">
        <f>G6-M6</f>
        <v>0</v>
      </c>
      <c r="T6" s="297">
        <f>SUM(O6:S6)</f>
        <v>470</v>
      </c>
    </row>
    <row r="7" spans="1:20" s="125" customFormat="1" ht="27" customHeight="1">
      <c r="A7" s="295">
        <v>3</v>
      </c>
      <c r="B7" s="296">
        <f>Data!R56</f>
      </c>
      <c r="C7" s="297">
        <f>Data!U56</f>
        <v>0</v>
      </c>
      <c r="D7" s="297">
        <f>ROUND(C7*Data!$G$12%,0.1)</f>
        <v>0</v>
      </c>
      <c r="E7" s="297">
        <f>ROUND(C7*Data!$P$47%,0.1)</f>
        <v>0</v>
      </c>
      <c r="F7" s="297">
        <v>0</v>
      </c>
      <c r="G7" s="297">
        <v>0</v>
      </c>
      <c r="H7" s="297">
        <f>SUM(C7:G7)</f>
        <v>0</v>
      </c>
      <c r="I7" s="297">
        <f>Data!V56</f>
        <v>0</v>
      </c>
      <c r="J7" s="297">
        <f>ROUND(I7*Data!$G$12%,0.1)</f>
        <v>0</v>
      </c>
      <c r="K7" s="297">
        <f>ROUND(I7*Data!$P$47%,0.1)</f>
        <v>0</v>
      </c>
      <c r="L7" s="297">
        <v>0</v>
      </c>
      <c r="M7" s="297">
        <v>0</v>
      </c>
      <c r="N7" s="297">
        <f>SUM(I7:M7)</f>
        <v>0</v>
      </c>
      <c r="O7" s="297">
        <f>C7-I7</f>
        <v>0</v>
      </c>
      <c r="P7" s="297">
        <f>D7-J7</f>
        <v>0</v>
      </c>
      <c r="Q7" s="297">
        <f>E7-K7</f>
        <v>0</v>
      </c>
      <c r="R7" s="297">
        <f>F7-L7</f>
        <v>0</v>
      </c>
      <c r="S7" s="297">
        <f>G7-M7</f>
        <v>0</v>
      </c>
      <c r="T7" s="297">
        <f>SUM(O7:S7)</f>
        <v>0</v>
      </c>
    </row>
    <row r="8" spans="1:20" s="125" customFormat="1" ht="27" customHeight="1">
      <c r="A8" s="295">
        <v>4</v>
      </c>
      <c r="B8" s="296">
        <f>Data!R57</f>
      </c>
      <c r="C8" s="297">
        <f>Data!U57</f>
        <v>0</v>
      </c>
      <c r="D8" s="297">
        <f>ROUND(C8*Data!$G$12%,0.1)</f>
        <v>0</v>
      </c>
      <c r="E8" s="297">
        <f>ROUND(C8*Data!$P$47%,0.1)</f>
        <v>0</v>
      </c>
      <c r="F8" s="297">
        <v>0</v>
      </c>
      <c r="G8" s="297">
        <v>0</v>
      </c>
      <c r="H8" s="297">
        <f>SUM(C8:G8)</f>
        <v>0</v>
      </c>
      <c r="I8" s="297">
        <f>Data!V57</f>
        <v>0</v>
      </c>
      <c r="J8" s="297">
        <f>ROUND(I8*Data!$G$12%,0.1)</f>
        <v>0</v>
      </c>
      <c r="K8" s="297">
        <f>ROUND(I8*Data!$P$47%,0.1)</f>
        <v>0</v>
      </c>
      <c r="L8" s="297">
        <v>0</v>
      </c>
      <c r="M8" s="297">
        <v>0</v>
      </c>
      <c r="N8" s="297">
        <f>SUM(I8:M8)</f>
        <v>0</v>
      </c>
      <c r="O8" s="297">
        <f>C8-I8</f>
        <v>0</v>
      </c>
      <c r="P8" s="297">
        <f>D8-J8</f>
        <v>0</v>
      </c>
      <c r="Q8" s="297">
        <f>E8-K8</f>
        <v>0</v>
      </c>
      <c r="R8" s="297">
        <f>F8-L8</f>
        <v>0</v>
      </c>
      <c r="S8" s="297">
        <f>G8-M8</f>
        <v>0</v>
      </c>
      <c r="T8" s="297">
        <f>SUM(O8:S8)</f>
        <v>0</v>
      </c>
    </row>
    <row r="9" spans="1:20" s="125" customFormat="1" ht="27" customHeight="1">
      <c r="A9" s="295">
        <v>5</v>
      </c>
      <c r="B9" s="296">
        <f>Data!R58</f>
      </c>
      <c r="C9" s="297">
        <f>Data!U58</f>
        <v>0</v>
      </c>
      <c r="D9" s="297">
        <f>ROUND(C9*Data!$G$12%,0.1)</f>
        <v>0</v>
      </c>
      <c r="E9" s="297">
        <f>ROUND(C9*Data!$P$47%,0.1)</f>
        <v>0</v>
      </c>
      <c r="F9" s="297">
        <v>0</v>
      </c>
      <c r="G9" s="297">
        <v>0</v>
      </c>
      <c r="H9" s="297">
        <f>SUM(C9:G9)</f>
        <v>0</v>
      </c>
      <c r="I9" s="297">
        <f>Data!V58</f>
        <v>0</v>
      </c>
      <c r="J9" s="297">
        <f>ROUND(I9*Data!$G$12%,0.1)</f>
        <v>0</v>
      </c>
      <c r="K9" s="297">
        <f>ROUND(I9*Data!$P$47%,0.1)</f>
        <v>0</v>
      </c>
      <c r="L9" s="297">
        <v>0</v>
      </c>
      <c r="M9" s="297">
        <v>0</v>
      </c>
      <c r="N9" s="297">
        <f>SUM(I9:M9)</f>
        <v>0</v>
      </c>
      <c r="O9" s="297">
        <f>C9-I9</f>
        <v>0</v>
      </c>
      <c r="P9" s="297">
        <f>D9-J9</f>
        <v>0</v>
      </c>
      <c r="Q9" s="297">
        <f>E9-K9</f>
        <v>0</v>
      </c>
      <c r="R9" s="297">
        <f>F9-L9</f>
        <v>0</v>
      </c>
      <c r="S9" s="297">
        <f>G9-M9</f>
        <v>0</v>
      </c>
      <c r="T9" s="297">
        <f>SUM(O9:S9)</f>
        <v>0</v>
      </c>
    </row>
    <row r="10" spans="1:20" s="299" customFormat="1" ht="33.75" customHeight="1">
      <c r="A10" s="413" t="s">
        <v>2</v>
      </c>
      <c r="B10" s="413"/>
      <c r="C10" s="298">
        <f aca="true" t="shared" si="0" ref="C10:S10">SUM(C5:C9)</f>
        <v>14734</v>
      </c>
      <c r="D10" s="298">
        <f t="shared" si="0"/>
        <v>7063</v>
      </c>
      <c r="E10" s="298">
        <f t="shared" si="0"/>
        <v>1768</v>
      </c>
      <c r="F10" s="298">
        <f t="shared" si="0"/>
        <v>0</v>
      </c>
      <c r="G10" s="298">
        <f t="shared" si="0"/>
        <v>0</v>
      </c>
      <c r="H10" s="298">
        <f t="shared" si="0"/>
        <v>23565</v>
      </c>
      <c r="I10" s="298">
        <f t="shared" si="0"/>
        <v>14440</v>
      </c>
      <c r="J10" s="298">
        <f t="shared" si="0"/>
        <v>6922</v>
      </c>
      <c r="K10" s="298">
        <f t="shared" si="0"/>
        <v>1733</v>
      </c>
      <c r="L10" s="298">
        <f t="shared" si="0"/>
        <v>0</v>
      </c>
      <c r="M10" s="298">
        <f t="shared" si="0"/>
        <v>0</v>
      </c>
      <c r="N10" s="298">
        <f t="shared" si="0"/>
        <v>23095</v>
      </c>
      <c r="O10" s="298">
        <f t="shared" si="0"/>
        <v>294</v>
      </c>
      <c r="P10" s="298">
        <f t="shared" si="0"/>
        <v>141</v>
      </c>
      <c r="Q10" s="298">
        <f t="shared" si="0"/>
        <v>35</v>
      </c>
      <c r="R10" s="298">
        <f t="shared" si="0"/>
        <v>0</v>
      </c>
      <c r="S10" s="298">
        <f t="shared" si="0"/>
        <v>0</v>
      </c>
      <c r="T10" s="298">
        <f>SUM(T5:T9)</f>
        <v>470</v>
      </c>
    </row>
    <row r="11" spans="1:26" s="126" customFormat="1" ht="21.75" customHeight="1">
      <c r="A11" s="282"/>
      <c r="B11" s="127"/>
      <c r="I11" s="128"/>
      <c r="T11" s="129"/>
      <c r="Y11" s="130"/>
      <c r="Z11" s="130"/>
    </row>
    <row r="12" spans="1:26" s="126" customFormat="1" ht="24" customHeight="1">
      <c r="A12" s="131" t="s">
        <v>186</v>
      </c>
      <c r="B12" s="127"/>
      <c r="G12" s="132"/>
      <c r="I12" s="133"/>
      <c r="O12" s="424" t="str">
        <f>Data!B377</f>
        <v>Pass Per Rs.470/- (Four Hundred and Seventy rupees only)</v>
      </c>
      <c r="P12" s="424"/>
      <c r="Q12" s="424"/>
      <c r="R12" s="424"/>
      <c r="S12" s="424"/>
      <c r="T12" s="424"/>
      <c r="Y12" s="130"/>
      <c r="Z12" s="130"/>
    </row>
    <row r="13" spans="1:26" s="126" customFormat="1" ht="24" customHeight="1">
      <c r="A13" s="423" t="s">
        <v>187</v>
      </c>
      <c r="B13" s="423"/>
      <c r="C13" s="423"/>
      <c r="D13" s="423"/>
      <c r="E13" s="423"/>
      <c r="F13" s="134"/>
      <c r="G13" s="426"/>
      <c r="H13" s="426"/>
      <c r="I13" s="426"/>
      <c r="J13" s="426"/>
      <c r="K13" s="426"/>
      <c r="L13" s="426"/>
      <c r="M13" s="426"/>
      <c r="O13" s="424"/>
      <c r="P13" s="424"/>
      <c r="Q13" s="424"/>
      <c r="R13" s="424"/>
      <c r="S13" s="424"/>
      <c r="T13" s="424"/>
      <c r="Y13" s="130"/>
      <c r="Z13" s="130"/>
    </row>
    <row r="14" spans="1:26" s="126" customFormat="1" ht="15" customHeight="1">
      <c r="A14" s="423"/>
      <c r="B14" s="423"/>
      <c r="C14" s="423"/>
      <c r="D14" s="423"/>
      <c r="E14" s="423"/>
      <c r="F14" s="134"/>
      <c r="G14" s="426"/>
      <c r="H14" s="426"/>
      <c r="I14" s="426"/>
      <c r="J14" s="426"/>
      <c r="K14" s="426"/>
      <c r="L14" s="426"/>
      <c r="M14" s="426"/>
      <c r="O14" s="134"/>
      <c r="P14" s="134"/>
      <c r="Q14" s="134"/>
      <c r="R14" s="134"/>
      <c r="S14" s="134"/>
      <c r="T14" s="134"/>
      <c r="Y14" s="130"/>
      <c r="Z14" s="130"/>
    </row>
    <row r="15" spans="1:26" s="126" customFormat="1" ht="15" customHeight="1">
      <c r="A15" s="423"/>
      <c r="B15" s="423"/>
      <c r="C15" s="423"/>
      <c r="D15" s="423"/>
      <c r="E15" s="423"/>
      <c r="F15" s="134"/>
      <c r="G15" s="426"/>
      <c r="H15" s="426"/>
      <c r="I15" s="426"/>
      <c r="J15" s="426"/>
      <c r="K15" s="426"/>
      <c r="L15" s="426"/>
      <c r="M15" s="426"/>
      <c r="O15" s="124"/>
      <c r="P15" s="124"/>
      <c r="Q15" s="124"/>
      <c r="R15" s="124"/>
      <c r="S15" s="124"/>
      <c r="T15" s="135"/>
      <c r="Y15" s="130"/>
      <c r="Z15" s="130"/>
    </row>
    <row r="16" spans="9:26" s="136" customFormat="1" ht="12.75">
      <c r="I16" s="137"/>
      <c r="O16" s="415"/>
      <c r="P16" s="415"/>
      <c r="Q16" s="415"/>
      <c r="R16" s="415"/>
      <c r="S16" s="415"/>
      <c r="T16" s="415"/>
      <c r="Y16" s="139"/>
      <c r="Z16" s="139"/>
    </row>
    <row r="17" spans="1:26" s="136" customFormat="1" ht="12.75">
      <c r="A17" s="415" t="s">
        <v>175</v>
      </c>
      <c r="B17" s="415"/>
      <c r="C17" s="415"/>
      <c r="D17" s="415"/>
      <c r="E17" s="415"/>
      <c r="I17" s="138"/>
      <c r="J17" s="138"/>
      <c r="Y17" s="139"/>
      <c r="Z17" s="139"/>
    </row>
    <row r="18" ht="15.75">
      <c r="D18" s="103"/>
    </row>
    <row r="19" ht="16.5" thickBot="1"/>
    <row r="20" spans="1:18" ht="13.5" customHeight="1" thickBot="1">
      <c r="A20" s="416" t="s">
        <v>195</v>
      </c>
      <c r="B20" s="417"/>
      <c r="C20" s="417"/>
      <c r="D20" s="417"/>
      <c r="E20" s="417"/>
      <c r="F20" s="417"/>
      <c r="G20" s="417"/>
      <c r="H20" s="417"/>
      <c r="I20" s="417"/>
      <c r="J20" s="418"/>
      <c r="N20" s="103"/>
      <c r="O20" s="103"/>
      <c r="P20" s="103"/>
      <c r="Q20" s="103"/>
      <c r="R20" s="103"/>
    </row>
    <row r="21" spans="14:18" ht="15.75">
      <c r="N21" s="103"/>
      <c r="O21" s="103"/>
      <c r="P21" s="103"/>
      <c r="Q21" s="103"/>
      <c r="R21" s="103"/>
    </row>
    <row r="22" spans="14:18" ht="15.75">
      <c r="N22" s="103"/>
      <c r="O22" s="103"/>
      <c r="P22" s="103"/>
      <c r="Q22" s="103"/>
      <c r="R22" s="103"/>
    </row>
    <row r="23" spans="14:18" ht="15.75">
      <c r="N23" s="103"/>
      <c r="O23" s="103"/>
      <c r="P23" s="103"/>
      <c r="Q23" s="103"/>
      <c r="R23" s="103"/>
    </row>
    <row r="24" spans="14:18" ht="15.75">
      <c r="N24" s="103"/>
      <c r="O24" s="103"/>
      <c r="P24" s="103"/>
      <c r="Q24" s="103"/>
      <c r="R24" s="103"/>
    </row>
    <row r="25" spans="14:18" ht="15.75">
      <c r="N25" s="103"/>
      <c r="O25" s="103"/>
      <c r="P25" s="103"/>
      <c r="Q25" s="103"/>
      <c r="R25" s="103"/>
    </row>
    <row r="26" spans="14:18" ht="15.75">
      <c r="N26" s="103"/>
      <c r="O26" s="103"/>
      <c r="P26" s="103"/>
      <c r="Q26" s="103"/>
      <c r="R26" s="103"/>
    </row>
    <row r="27" spans="14:18" ht="15.75">
      <c r="N27" s="103"/>
      <c r="O27" s="103"/>
      <c r="P27" s="103"/>
      <c r="Q27" s="103"/>
      <c r="R27" s="103"/>
    </row>
    <row r="28" spans="14:18" ht="15.75">
      <c r="N28" s="103"/>
      <c r="O28" s="103"/>
      <c r="P28" s="103"/>
      <c r="Q28" s="103"/>
      <c r="R28" s="103"/>
    </row>
    <row r="29" spans="14:18" ht="15.75">
      <c r="N29" s="103"/>
      <c r="O29" s="103"/>
      <c r="P29" s="103"/>
      <c r="Q29" s="103"/>
      <c r="R29" s="103"/>
    </row>
  </sheetData>
  <sheetProtection insertColumns="0" insertRows="0" deleteRows="0" selectLockedCells="1"/>
  <protectedRanges>
    <protectedRange sqref="O8:S9 O7 A10:S17 A5:C9 A1:S4 O6:S6 T1:T17 E5:I9 K5:S5 K6:N9" name="Range1"/>
  </protectedRanges>
  <mergeCells count="16">
    <mergeCell ref="A13:E15"/>
    <mergeCell ref="O12:T13"/>
    <mergeCell ref="A1:T1"/>
    <mergeCell ref="G13:M15"/>
    <mergeCell ref="T3:T4"/>
    <mergeCell ref="A10:B10"/>
    <mergeCell ref="I3:N3"/>
    <mergeCell ref="A17:E17"/>
    <mergeCell ref="A20:J20"/>
    <mergeCell ref="O3:S3"/>
    <mergeCell ref="A3:A4"/>
    <mergeCell ref="B3:B4"/>
    <mergeCell ref="C3:H3"/>
    <mergeCell ref="O16:T16"/>
  </mergeCells>
  <printOptions horizontalCentered="1" verticalCentered="1"/>
  <pageMargins left="0.5" right="0.5" top="0.39" bottom="0.32" header="0" footer="0"/>
  <pageSetup horizontalDpi="180" verticalDpi="180" orientation="landscape" paperSize="9" scale="75" r:id="rId1"/>
</worksheet>
</file>

<file path=xl/worksheets/sheet4.xml><?xml version="1.0" encoding="utf-8"?>
<worksheet xmlns="http://schemas.openxmlformats.org/spreadsheetml/2006/main" xmlns:r="http://schemas.openxmlformats.org/officeDocument/2006/relationships">
  <dimension ref="A1:AK58"/>
  <sheetViews>
    <sheetView showGridLines="0" zoomScalePageLayoutView="0" workbookViewId="0" topLeftCell="K1">
      <selection activeCell="T6" sqref="T6:X6"/>
    </sheetView>
  </sheetViews>
  <sheetFormatPr defaultColWidth="9.33203125" defaultRowHeight="12.75"/>
  <cols>
    <col min="1" max="1" width="1.3359375" style="40" customWidth="1"/>
    <col min="2" max="2" width="10.5" style="40" customWidth="1"/>
    <col min="3" max="3" width="14.66015625" style="40" customWidth="1"/>
    <col min="4" max="4" width="5.16015625" style="40" customWidth="1"/>
    <col min="5" max="5" width="5.83203125" style="40" customWidth="1"/>
    <col min="6" max="6" width="5.5" style="40" customWidth="1"/>
    <col min="7" max="7" width="5.33203125" style="40" customWidth="1"/>
    <col min="8" max="8" width="4.5" style="40" customWidth="1"/>
    <col min="9" max="9" width="11.33203125" style="40" customWidth="1"/>
    <col min="10" max="10" width="4.5" style="40" customWidth="1"/>
    <col min="11" max="11" width="2.33203125" style="40" customWidth="1"/>
    <col min="12" max="12" width="3.83203125" style="40" customWidth="1"/>
    <col min="13" max="13" width="2.66015625" style="40" hidden="1" customWidth="1"/>
    <col min="14" max="14" width="4.5" style="40" customWidth="1"/>
    <col min="15" max="15" width="2.33203125" style="40" hidden="1" customWidth="1"/>
    <col min="16" max="16" width="18.83203125" style="40" customWidth="1"/>
    <col min="17" max="17" width="3.16015625" style="40" customWidth="1"/>
    <col min="18" max="18" width="22" style="40" customWidth="1"/>
    <col min="19" max="19" width="3.83203125" style="40" customWidth="1"/>
    <col min="20" max="20" width="12.16015625" style="40" customWidth="1"/>
    <col min="21" max="21" width="4.33203125" style="40" customWidth="1"/>
    <col min="22" max="22" width="4.16015625" style="40" customWidth="1"/>
    <col min="23" max="23" width="4.66015625" style="40" customWidth="1"/>
    <col min="24" max="24" width="3.83203125" style="40" customWidth="1"/>
    <col min="25" max="25" width="4.16015625" style="40" customWidth="1"/>
    <col min="26" max="26" width="3.83203125" style="40" customWidth="1"/>
    <col min="27" max="28" width="4.33203125" style="40" customWidth="1"/>
    <col min="29" max="29" width="3.83203125" style="40" customWidth="1"/>
    <col min="30" max="30" width="5.66015625" style="40" customWidth="1"/>
    <col min="31" max="31" width="1.171875" style="40" customWidth="1"/>
    <col min="32" max="32" width="0.4921875" style="40" customWidth="1"/>
    <col min="33" max="33" width="4" style="40" customWidth="1"/>
    <col min="34" max="34" width="20.5" style="40" customWidth="1"/>
    <col min="35" max="35" width="4.5" style="40" customWidth="1"/>
    <col min="36" max="36" width="3.16015625" style="40" customWidth="1"/>
    <col min="37" max="37" width="13.33203125" style="40" customWidth="1"/>
    <col min="38" max="38" width="1.171875" style="40" customWidth="1"/>
    <col min="39" max="16384" width="9.33203125" style="40" customWidth="1"/>
  </cols>
  <sheetData>
    <row r="1" spans="1:37" ht="13.5" customHeight="1">
      <c r="A1" s="481"/>
      <c r="B1" s="481"/>
      <c r="C1" s="481"/>
      <c r="D1" s="481"/>
      <c r="E1" s="481"/>
      <c r="F1" s="481"/>
      <c r="G1" s="481"/>
      <c r="H1" s="481"/>
      <c r="I1" s="481"/>
      <c r="J1" s="481"/>
      <c r="K1" s="481"/>
      <c r="L1" s="481"/>
      <c r="M1" s="481"/>
      <c r="N1" s="481"/>
      <c r="O1" s="481"/>
      <c r="P1" s="481"/>
      <c r="Q1" s="481"/>
      <c r="R1" s="27"/>
      <c r="S1" s="27"/>
      <c r="T1" s="499" t="str">
        <f>'47 In'!A1</f>
        <v> SPP-IA (12 Years) Scale Arrears of Sri. T.Rajesh Kumar, Secondary Grade Teacher, PS Anchanoor</v>
      </c>
      <c r="U1" s="499"/>
      <c r="V1" s="499"/>
      <c r="W1" s="499"/>
      <c r="X1" s="499"/>
      <c r="Y1" s="499"/>
      <c r="Z1" s="499"/>
      <c r="AA1" s="499"/>
      <c r="AB1" s="499"/>
      <c r="AC1" s="499"/>
      <c r="AD1" s="499"/>
      <c r="AE1" s="499"/>
      <c r="AF1" s="499"/>
      <c r="AG1" s="499"/>
      <c r="AH1" s="499"/>
      <c r="AI1" s="499"/>
      <c r="AJ1" s="499"/>
      <c r="AK1" s="499"/>
    </row>
    <row r="2" spans="1:37" ht="13.5" customHeight="1">
      <c r="A2" s="41" t="s">
        <v>46</v>
      </c>
      <c r="B2" s="41"/>
      <c r="C2" s="41"/>
      <c r="I2" s="482"/>
      <c r="J2" s="482"/>
      <c r="K2" s="482"/>
      <c r="L2" s="482"/>
      <c r="M2" s="482"/>
      <c r="N2" s="482"/>
      <c r="T2" s="499"/>
      <c r="U2" s="499"/>
      <c r="V2" s="499"/>
      <c r="W2" s="499"/>
      <c r="X2" s="499"/>
      <c r="Y2" s="499"/>
      <c r="Z2" s="499"/>
      <c r="AA2" s="499"/>
      <c r="AB2" s="499"/>
      <c r="AC2" s="499"/>
      <c r="AD2" s="499"/>
      <c r="AE2" s="499"/>
      <c r="AF2" s="499"/>
      <c r="AG2" s="499"/>
      <c r="AH2" s="499"/>
      <c r="AI2" s="499"/>
      <c r="AJ2" s="499"/>
      <c r="AK2" s="499"/>
    </row>
    <row r="3" spans="1:37" ht="13.5" customHeight="1">
      <c r="A3" s="41" t="s">
        <v>47</v>
      </c>
      <c r="B3" s="41"/>
      <c r="C3" s="41"/>
      <c r="I3" s="482"/>
      <c r="J3" s="482"/>
      <c r="K3" s="482"/>
      <c r="L3" s="482"/>
      <c r="M3" s="482"/>
      <c r="N3" s="482"/>
      <c r="T3" s="483" t="s">
        <v>48</v>
      </c>
      <c r="U3" s="483"/>
      <c r="V3" s="483"/>
      <c r="W3" s="483"/>
      <c r="X3" s="483"/>
      <c r="Y3" s="483"/>
      <c r="Z3" s="483"/>
      <c r="AA3" s="483"/>
      <c r="AB3" s="483"/>
      <c r="AC3" s="483"/>
      <c r="AD3" s="483"/>
      <c r="AE3" s="483"/>
      <c r="AF3" s="483"/>
      <c r="AG3" s="483"/>
      <c r="AH3" s="483"/>
      <c r="AI3" s="483"/>
      <c r="AJ3" s="483"/>
      <c r="AK3" s="483"/>
    </row>
    <row r="4" spans="1:37" ht="15" customHeight="1" thickBot="1">
      <c r="A4" s="41" t="s">
        <v>49</v>
      </c>
      <c r="B4" s="41"/>
      <c r="C4" s="41"/>
      <c r="I4" s="485"/>
      <c r="J4" s="485"/>
      <c r="K4" s="485"/>
      <c r="L4" s="485"/>
      <c r="M4" s="485"/>
      <c r="N4" s="485"/>
      <c r="T4" s="486" t="s">
        <v>50</v>
      </c>
      <c r="U4" s="486"/>
      <c r="V4" s="486"/>
      <c r="W4" s="486"/>
      <c r="X4" s="486"/>
      <c r="Y4" s="486"/>
      <c r="Z4" s="486"/>
      <c r="AA4" s="486"/>
      <c r="AB4" s="486"/>
      <c r="AC4" s="486"/>
      <c r="AD4" s="486"/>
      <c r="AE4" s="486"/>
      <c r="AF4" s="486"/>
      <c r="AG4" s="486"/>
      <c r="AH4" s="486"/>
      <c r="AI4" s="486"/>
      <c r="AJ4" s="486"/>
      <c r="AK4" s="486"/>
    </row>
    <row r="5" spans="1:37" ht="15" customHeight="1">
      <c r="A5" s="42"/>
      <c r="S5" s="491" t="str">
        <f>Data!B367</f>
        <v>(Four Hundred and Seventy one rupees only)</v>
      </c>
      <c r="T5" s="43" t="s">
        <v>51</v>
      </c>
      <c r="U5" s="44"/>
      <c r="V5" s="44"/>
      <c r="W5" s="44"/>
      <c r="X5" s="44"/>
      <c r="Y5" s="45"/>
      <c r="Z5" s="45"/>
      <c r="AA5" s="46"/>
      <c r="AB5" s="47">
        <v>1</v>
      </c>
      <c r="AC5" s="48"/>
      <c r="AD5" s="487">
        <v>2012</v>
      </c>
      <c r="AE5" s="488"/>
      <c r="AF5" s="49"/>
      <c r="AH5" s="50"/>
      <c r="AI5" s="19" t="s">
        <v>52</v>
      </c>
      <c r="AJ5" s="19"/>
      <c r="AK5" s="20"/>
    </row>
    <row r="6" spans="19:37" ht="19.5" customHeight="1">
      <c r="S6" s="491"/>
      <c r="T6" s="461" t="s">
        <v>53</v>
      </c>
      <c r="U6" s="462"/>
      <c r="V6" s="462"/>
      <c r="W6" s="462"/>
      <c r="X6" s="463"/>
      <c r="Y6" s="458" t="str">
        <f>LEFT(V8,4)</f>
        <v>2008</v>
      </c>
      <c r="Z6" s="459"/>
      <c r="AA6" s="460"/>
      <c r="AH6" s="51" t="s">
        <v>54</v>
      </c>
      <c r="AI6" s="438" t="s">
        <v>55</v>
      </c>
      <c r="AJ6" s="438"/>
      <c r="AK6" s="439"/>
    </row>
    <row r="7" spans="19:37" ht="6" customHeight="1" thickBot="1">
      <c r="S7" s="491"/>
      <c r="X7" s="52"/>
      <c r="Y7" s="52"/>
      <c r="Z7" s="52"/>
      <c r="AA7" s="52"/>
      <c r="AB7" s="53"/>
      <c r="AH7" s="54"/>
      <c r="AI7" s="55"/>
      <c r="AJ7" s="55"/>
      <c r="AK7" s="56"/>
    </row>
    <row r="8" spans="1:37" ht="12.75" customHeight="1">
      <c r="A8" s="57"/>
      <c r="B8" s="57"/>
      <c r="C8" s="57"/>
      <c r="D8" s="57"/>
      <c r="E8" s="57"/>
      <c r="F8" s="57"/>
      <c r="G8" s="57"/>
      <c r="H8" s="57"/>
      <c r="I8" s="57"/>
      <c r="J8" s="474" t="s">
        <v>56</v>
      </c>
      <c r="K8" s="474"/>
      <c r="L8" s="474"/>
      <c r="M8" s="474"/>
      <c r="N8" s="474"/>
      <c r="O8" s="474"/>
      <c r="P8" s="474"/>
      <c r="Q8" s="53"/>
      <c r="S8" s="491"/>
      <c r="T8" s="472" t="s">
        <v>57</v>
      </c>
      <c r="U8" s="473"/>
      <c r="V8" s="466">
        <f>Data!J21</f>
        <v>20080308007</v>
      </c>
      <c r="W8" s="467"/>
      <c r="X8" s="467"/>
      <c r="Y8" s="467"/>
      <c r="Z8" s="467"/>
      <c r="AA8" s="468"/>
      <c r="AH8" s="53"/>
      <c r="AI8" s="53" t="s">
        <v>58</v>
      </c>
      <c r="AJ8" s="53"/>
      <c r="AK8" s="53" t="str">
        <f>Data!M5</f>
        <v>Nizamabad</v>
      </c>
    </row>
    <row r="9" spans="19:37" ht="12" customHeight="1">
      <c r="S9" s="491"/>
      <c r="T9" s="428" t="s">
        <v>59</v>
      </c>
      <c r="U9" s="429"/>
      <c r="V9" s="475" t="str">
        <f>Data!AJ143</f>
        <v>MEO</v>
      </c>
      <c r="W9" s="476"/>
      <c r="X9" s="476"/>
      <c r="Y9" s="476"/>
      <c r="Z9" s="476"/>
      <c r="AA9" s="477"/>
      <c r="AB9" s="58"/>
      <c r="AC9" s="58"/>
      <c r="AD9" s="58"/>
      <c r="AE9" s="59"/>
      <c r="AF9" s="59"/>
      <c r="AG9" s="440" t="s">
        <v>60</v>
      </c>
      <c r="AH9" s="441"/>
      <c r="AI9" s="444" t="str">
        <f>Data!AK143</f>
        <v>M.P Domakonda</v>
      </c>
      <c r="AJ9" s="444"/>
      <c r="AK9" s="445"/>
    </row>
    <row r="10" spans="1:37" ht="12" customHeight="1">
      <c r="A10" s="484" t="s">
        <v>61</v>
      </c>
      <c r="B10" s="484"/>
      <c r="C10" s="60">
        <f>'47 In'!T10</f>
        <v>470</v>
      </c>
      <c r="D10" s="500" t="str">
        <f>Data!B366</f>
        <v>(Four Hundred and Seventy rupees only)</v>
      </c>
      <c r="E10" s="501"/>
      <c r="F10" s="501"/>
      <c r="G10" s="501"/>
      <c r="H10" s="501"/>
      <c r="I10" s="501"/>
      <c r="J10" s="501"/>
      <c r="K10" s="501"/>
      <c r="L10" s="501"/>
      <c r="M10" s="501"/>
      <c r="N10" s="501"/>
      <c r="O10" s="501"/>
      <c r="P10" s="501"/>
      <c r="Q10" s="61"/>
      <c r="R10" s="34"/>
      <c r="S10" s="491"/>
      <c r="T10" s="430"/>
      <c r="U10" s="431"/>
      <c r="V10" s="478"/>
      <c r="W10" s="479"/>
      <c r="X10" s="479"/>
      <c r="Y10" s="479"/>
      <c r="Z10" s="479"/>
      <c r="AA10" s="480"/>
      <c r="AB10" s="58"/>
      <c r="AC10" s="58"/>
      <c r="AD10" s="58"/>
      <c r="AE10" s="59"/>
      <c r="AF10" s="59"/>
      <c r="AG10" s="442"/>
      <c r="AH10" s="443"/>
      <c r="AI10" s="446"/>
      <c r="AJ10" s="446"/>
      <c r="AK10" s="447"/>
    </row>
    <row r="11" spans="4:37" ht="9" customHeight="1">
      <c r="D11" s="501"/>
      <c r="E11" s="501"/>
      <c r="F11" s="501"/>
      <c r="G11" s="501"/>
      <c r="H11" s="501"/>
      <c r="I11" s="501"/>
      <c r="J11" s="501"/>
      <c r="K11" s="501"/>
      <c r="L11" s="501"/>
      <c r="M11" s="501"/>
      <c r="N11" s="501"/>
      <c r="O11" s="501"/>
      <c r="P11" s="501"/>
      <c r="S11" s="491"/>
      <c r="T11" s="454" t="s">
        <v>62</v>
      </c>
      <c r="U11" s="492"/>
      <c r="V11" s="432" t="str">
        <f>Data!P21</f>
        <v>0111</v>
      </c>
      <c r="W11" s="433"/>
      <c r="X11" s="433"/>
      <c r="Y11" s="433"/>
      <c r="Z11" s="433"/>
      <c r="AA11" s="434"/>
      <c r="AG11" s="454" t="s">
        <v>63</v>
      </c>
      <c r="AH11" s="455"/>
      <c r="AI11" s="448" t="str">
        <f>Data!D23</f>
        <v>SBH Kama Reddy</v>
      </c>
      <c r="AJ11" s="449"/>
      <c r="AK11" s="450"/>
    </row>
    <row r="12" spans="4:37" ht="7.5" customHeight="1">
      <c r="D12" s="501"/>
      <c r="E12" s="501"/>
      <c r="F12" s="501"/>
      <c r="G12" s="501"/>
      <c r="H12" s="501"/>
      <c r="I12" s="501"/>
      <c r="J12" s="501"/>
      <c r="K12" s="501"/>
      <c r="L12" s="501"/>
      <c r="M12" s="501"/>
      <c r="N12" s="501"/>
      <c r="O12" s="501"/>
      <c r="P12" s="501"/>
      <c r="S12" s="491"/>
      <c r="T12" s="456"/>
      <c r="U12" s="493"/>
      <c r="V12" s="435"/>
      <c r="W12" s="436"/>
      <c r="X12" s="436"/>
      <c r="Y12" s="436"/>
      <c r="Z12" s="436"/>
      <c r="AA12" s="437"/>
      <c r="AG12" s="456"/>
      <c r="AH12" s="457"/>
      <c r="AI12" s="451"/>
      <c r="AJ12" s="452"/>
      <c r="AK12" s="453"/>
    </row>
    <row r="13" spans="19:37" ht="28.5" customHeight="1">
      <c r="S13" s="491"/>
      <c r="T13" s="57" t="s">
        <v>64</v>
      </c>
      <c r="U13" s="57"/>
      <c r="V13" s="57"/>
      <c r="W13" s="57"/>
      <c r="X13" s="57"/>
      <c r="Y13" s="57"/>
      <c r="Z13" s="57"/>
      <c r="AA13" s="57"/>
      <c r="AB13" s="57"/>
      <c r="AC13" s="57"/>
      <c r="AD13" s="57"/>
      <c r="AE13" s="57"/>
      <c r="AF13" s="57"/>
      <c r="AG13" s="57"/>
      <c r="AH13" s="57" t="s">
        <v>65</v>
      </c>
      <c r="AI13" s="57"/>
      <c r="AJ13" s="57"/>
      <c r="AK13" s="57"/>
    </row>
    <row r="14" spans="19:35" ht="15" customHeight="1">
      <c r="S14" s="491"/>
      <c r="T14" s="62" t="s">
        <v>66</v>
      </c>
      <c r="AG14" s="63" t="s">
        <v>67</v>
      </c>
      <c r="AH14" s="64"/>
      <c r="AI14" s="40" t="s">
        <v>68</v>
      </c>
    </row>
    <row r="15" spans="1:37" ht="14.25" customHeight="1">
      <c r="A15" s="65" t="s">
        <v>69</v>
      </c>
      <c r="S15" s="491"/>
      <c r="T15" s="40" t="s">
        <v>70</v>
      </c>
      <c r="U15" s="53"/>
      <c r="V15" s="66">
        <v>2</v>
      </c>
      <c r="W15" s="66">
        <v>2</v>
      </c>
      <c r="X15" s="66">
        <v>0</v>
      </c>
      <c r="Y15" s="66">
        <v>2</v>
      </c>
      <c r="AA15" s="67"/>
      <c r="AB15" s="57"/>
      <c r="AC15" s="57"/>
      <c r="AD15" s="57"/>
      <c r="AE15" s="57"/>
      <c r="AG15" s="68">
        <v>1</v>
      </c>
      <c r="AH15" s="53" t="s">
        <v>71</v>
      </c>
      <c r="AI15" s="40" t="s">
        <v>72</v>
      </c>
      <c r="AJ15" s="57"/>
      <c r="AK15" s="69">
        <f>IF(Data!AG158=1,'47 In'!#REF!,0)</f>
        <v>0</v>
      </c>
    </row>
    <row r="16" spans="19:37" ht="8.25" customHeight="1">
      <c r="S16" s="491"/>
      <c r="V16" s="53"/>
      <c r="W16" s="53"/>
      <c r="AG16" s="68">
        <v>2</v>
      </c>
      <c r="AH16" s="53"/>
      <c r="AI16" s="40" t="s">
        <v>72</v>
      </c>
      <c r="AJ16" s="70"/>
      <c r="AK16" s="69"/>
    </row>
    <row r="17" spans="19:37" ht="15">
      <c r="S17" s="491"/>
      <c r="T17" s="40" t="s">
        <v>73</v>
      </c>
      <c r="V17" s="66">
        <v>0</v>
      </c>
      <c r="W17" s="71"/>
      <c r="Z17" s="72"/>
      <c r="AA17" s="67"/>
      <c r="AB17" s="57"/>
      <c r="AC17" s="57"/>
      <c r="AD17" s="57"/>
      <c r="AG17" s="68">
        <v>3</v>
      </c>
      <c r="AH17" s="53" t="s">
        <v>74</v>
      </c>
      <c r="AI17" s="40" t="s">
        <v>72</v>
      </c>
      <c r="AJ17" s="70"/>
      <c r="AK17" s="73" t="e">
        <f>'47 In'!#REF!</f>
        <v>#REF!</v>
      </c>
    </row>
    <row r="18" spans="9:37" ht="15" customHeight="1">
      <c r="I18" s="74" t="s">
        <v>75</v>
      </c>
      <c r="J18" s="503" t="s">
        <v>56</v>
      </c>
      <c r="K18" s="503"/>
      <c r="L18" s="503"/>
      <c r="M18" s="503"/>
      <c r="N18" s="503"/>
      <c r="O18" s="503"/>
      <c r="P18" s="503"/>
      <c r="S18" s="491"/>
      <c r="AG18" s="68">
        <v>4</v>
      </c>
      <c r="AH18" s="53" t="s">
        <v>76</v>
      </c>
      <c r="AI18" s="40" t="s">
        <v>72</v>
      </c>
      <c r="AJ18" s="70"/>
      <c r="AK18" s="75" t="e">
        <f>'47 In'!#REF!</f>
        <v>#REF!</v>
      </c>
    </row>
    <row r="19" spans="19:37" ht="15.75" customHeight="1">
      <c r="S19" s="491"/>
      <c r="T19" s="40" t="s">
        <v>77</v>
      </c>
      <c r="V19" s="76">
        <v>1</v>
      </c>
      <c r="W19" s="76"/>
      <c r="X19" s="76"/>
      <c r="Z19" s="471"/>
      <c r="AA19" s="471"/>
      <c r="AB19" s="471"/>
      <c r="AC19" s="471"/>
      <c r="AD19" s="471"/>
      <c r="AE19" s="471"/>
      <c r="AG19" s="68">
        <v>5</v>
      </c>
      <c r="AH19" s="53" t="s">
        <v>78</v>
      </c>
      <c r="AI19" s="40" t="s">
        <v>72</v>
      </c>
      <c r="AJ19" s="70"/>
      <c r="AK19" s="73"/>
    </row>
    <row r="20" spans="1:37" ht="10.5" customHeight="1">
      <c r="A20" s="40" t="s">
        <v>79</v>
      </c>
      <c r="K20" s="57"/>
      <c r="L20" s="57"/>
      <c r="M20" s="57"/>
      <c r="N20" s="57"/>
      <c r="O20" s="57"/>
      <c r="P20" s="57"/>
      <c r="Q20" s="53"/>
      <c r="S20" s="491"/>
      <c r="Z20" s="77"/>
      <c r="AA20" s="77"/>
      <c r="AB20" s="77"/>
      <c r="AC20" s="77"/>
      <c r="AD20" s="77"/>
      <c r="AE20" s="77"/>
      <c r="AG20" s="68">
        <v>6</v>
      </c>
      <c r="AH20" s="53" t="s">
        <v>80</v>
      </c>
      <c r="AI20" s="40" t="s">
        <v>72</v>
      </c>
      <c r="AJ20" s="70"/>
      <c r="AK20" s="75"/>
    </row>
    <row r="21" spans="4:37" ht="15">
      <c r="D21" s="78" t="s">
        <v>81</v>
      </c>
      <c r="E21" s="78"/>
      <c r="F21" s="78"/>
      <c r="H21" s="79"/>
      <c r="S21" s="491"/>
      <c r="T21" s="469" t="s">
        <v>82</v>
      </c>
      <c r="U21" s="469"/>
      <c r="W21" s="66"/>
      <c r="X21" s="66"/>
      <c r="Z21" s="53"/>
      <c r="AA21" s="53"/>
      <c r="AB21" s="53"/>
      <c r="AC21" s="53"/>
      <c r="AD21" s="53"/>
      <c r="AE21" s="53"/>
      <c r="AG21" s="68">
        <v>7</v>
      </c>
      <c r="AH21" s="53" t="s">
        <v>83</v>
      </c>
      <c r="AI21" s="40" t="s">
        <v>72</v>
      </c>
      <c r="AJ21" s="70"/>
      <c r="AK21" s="73"/>
    </row>
    <row r="22" spans="19:37" ht="13.5" customHeight="1">
      <c r="S22" s="491"/>
      <c r="Z22" s="470"/>
      <c r="AA22" s="470"/>
      <c r="AB22" s="470"/>
      <c r="AC22" s="470"/>
      <c r="AD22" s="470"/>
      <c r="AE22" s="470"/>
      <c r="AG22" s="68">
        <v>8</v>
      </c>
      <c r="AH22" s="53" t="s">
        <v>84</v>
      </c>
      <c r="AI22" s="40" t="s">
        <v>72</v>
      </c>
      <c r="AK22" s="75"/>
    </row>
    <row r="23" spans="2:37" ht="15">
      <c r="B23" s="81" t="s">
        <v>85</v>
      </c>
      <c r="C23" s="81"/>
      <c r="D23" s="81"/>
      <c r="E23" s="81"/>
      <c r="F23" s="81"/>
      <c r="G23" s="81"/>
      <c r="H23" s="81"/>
      <c r="I23" s="82"/>
      <c r="J23" s="82"/>
      <c r="S23" s="491"/>
      <c r="T23" s="40" t="s">
        <v>86</v>
      </c>
      <c r="W23" s="66"/>
      <c r="X23" s="66"/>
      <c r="Z23" s="470"/>
      <c r="AA23" s="470"/>
      <c r="AB23" s="470"/>
      <c r="AC23" s="470"/>
      <c r="AD23" s="470"/>
      <c r="AE23" s="470"/>
      <c r="AG23" s="68">
        <v>9</v>
      </c>
      <c r="AH23" s="53" t="s">
        <v>87</v>
      </c>
      <c r="AI23" s="40" t="s">
        <v>72</v>
      </c>
      <c r="AJ23" s="57"/>
      <c r="AK23" s="75"/>
    </row>
    <row r="24" spans="2:37" ht="12.75" customHeight="1">
      <c r="B24" s="81" t="s">
        <v>88</v>
      </c>
      <c r="C24" s="81"/>
      <c r="D24" s="81"/>
      <c r="E24" s="81"/>
      <c r="F24" s="81"/>
      <c r="G24" s="81"/>
      <c r="H24" s="81"/>
      <c r="I24" s="82"/>
      <c r="J24" s="82"/>
      <c r="S24" s="491"/>
      <c r="Z24" s="83"/>
      <c r="AA24" s="83"/>
      <c r="AB24" s="83"/>
      <c r="AC24" s="83"/>
      <c r="AD24" s="83"/>
      <c r="AE24" s="83"/>
      <c r="AG24" s="68">
        <v>10</v>
      </c>
      <c r="AH24" s="53" t="s">
        <v>89</v>
      </c>
      <c r="AI24" s="40" t="s">
        <v>72</v>
      </c>
      <c r="AJ24" s="70"/>
      <c r="AK24" s="73"/>
    </row>
    <row r="25" spans="18:37" ht="15">
      <c r="R25" s="27"/>
      <c r="S25" s="491"/>
      <c r="T25" s="469" t="s">
        <v>90</v>
      </c>
      <c r="U25" s="469"/>
      <c r="V25" s="84">
        <v>0</v>
      </c>
      <c r="W25" s="84">
        <v>1</v>
      </c>
      <c r="X25" s="84">
        <v>0</v>
      </c>
      <c r="Z25" s="72" t="s">
        <v>91</v>
      </c>
      <c r="AG25" s="68">
        <v>11</v>
      </c>
      <c r="AH25" s="53" t="s">
        <v>92</v>
      </c>
      <c r="AI25" s="40" t="s">
        <v>72</v>
      </c>
      <c r="AJ25" s="70"/>
      <c r="AK25" s="75"/>
    </row>
    <row r="26" spans="18:37" ht="15">
      <c r="R26" s="34"/>
      <c r="S26" s="491"/>
      <c r="T26" s="85" t="s">
        <v>93</v>
      </c>
      <c r="U26" s="85"/>
      <c r="V26" s="85"/>
      <c r="W26" s="85"/>
      <c r="X26" s="85"/>
      <c r="Y26" s="85"/>
      <c r="Z26" s="464"/>
      <c r="AA26" s="464"/>
      <c r="AB26" s="464"/>
      <c r="AC26" s="464"/>
      <c r="AD26" s="464"/>
      <c r="AE26" s="464"/>
      <c r="AG26" s="68">
        <v>12</v>
      </c>
      <c r="AH26" s="53" t="s">
        <v>94</v>
      </c>
      <c r="AI26" s="40" t="s">
        <v>72</v>
      </c>
      <c r="AJ26" s="70"/>
      <c r="AK26" s="73"/>
    </row>
    <row r="27" spans="19:37" ht="10.5" customHeight="1">
      <c r="S27" s="491"/>
      <c r="AG27" s="68">
        <v>13</v>
      </c>
      <c r="AH27" s="86" t="s">
        <v>95</v>
      </c>
      <c r="AI27" s="40" t="s">
        <v>72</v>
      </c>
      <c r="AJ27" s="70"/>
      <c r="AK27" s="75"/>
    </row>
    <row r="28" spans="19:37" ht="15">
      <c r="S28" s="491"/>
      <c r="T28" s="469" t="s">
        <v>96</v>
      </c>
      <c r="U28" s="469"/>
      <c r="V28" s="469"/>
      <c r="W28" s="66" t="s">
        <v>97</v>
      </c>
      <c r="X28" s="53"/>
      <c r="Y28" s="40" t="s">
        <v>98</v>
      </c>
      <c r="AD28" s="87" t="s">
        <v>99</v>
      </c>
      <c r="AE28" s="88"/>
      <c r="AG28" s="68">
        <v>14</v>
      </c>
      <c r="AH28" s="86" t="s">
        <v>100</v>
      </c>
      <c r="AI28" s="40" t="s">
        <v>72</v>
      </c>
      <c r="AJ28" s="70"/>
      <c r="AK28" s="73"/>
    </row>
    <row r="29" spans="19:37" ht="9" customHeight="1">
      <c r="S29" s="491"/>
      <c r="AG29" s="68">
        <v>15</v>
      </c>
      <c r="AH29" s="86" t="s">
        <v>101</v>
      </c>
      <c r="AI29" s="40" t="s">
        <v>72</v>
      </c>
      <c r="AJ29" s="70"/>
      <c r="AK29" s="75"/>
    </row>
    <row r="30" spans="19:37" ht="12.75" customHeight="1">
      <c r="S30" s="491"/>
      <c r="T30" s="469" t="s">
        <v>102</v>
      </c>
      <c r="U30" s="469"/>
      <c r="V30" s="469"/>
      <c r="W30" s="469"/>
      <c r="AG30" s="68">
        <v>16</v>
      </c>
      <c r="AH30" s="86" t="s">
        <v>103</v>
      </c>
      <c r="AI30" s="40" t="s">
        <v>72</v>
      </c>
      <c r="AJ30" s="70"/>
      <c r="AK30" s="73"/>
    </row>
    <row r="31" spans="19:37" ht="12.75" customHeight="1">
      <c r="S31" s="491"/>
      <c r="T31" s="494" t="s">
        <v>104</v>
      </c>
      <c r="U31" s="494"/>
      <c r="V31" s="494"/>
      <c r="W31" s="66">
        <v>2</v>
      </c>
      <c r="X31" s="66">
        <v>2</v>
      </c>
      <c r="Y31" s="66">
        <v>0</v>
      </c>
      <c r="Z31" s="66">
        <v>2</v>
      </c>
      <c r="AA31" s="57"/>
      <c r="AB31" s="57"/>
      <c r="AC31" s="57"/>
      <c r="AD31" s="57"/>
      <c r="AE31" s="57"/>
      <c r="AG31" s="68">
        <v>17</v>
      </c>
      <c r="AH31" s="86" t="s">
        <v>105</v>
      </c>
      <c r="AI31" s="40" t="s">
        <v>72</v>
      </c>
      <c r="AJ31" s="70"/>
      <c r="AK31" s="75"/>
    </row>
    <row r="32" spans="19:37" ht="5.25" customHeight="1">
      <c r="S32" s="491"/>
      <c r="AG32" s="68">
        <v>18</v>
      </c>
      <c r="AH32" s="53" t="s">
        <v>106</v>
      </c>
      <c r="AI32" s="40" t="s">
        <v>72</v>
      </c>
      <c r="AJ32" s="70"/>
      <c r="AK32" s="73"/>
    </row>
    <row r="33" spans="10:37" ht="14.25" customHeight="1">
      <c r="J33" s="502" t="s">
        <v>75</v>
      </c>
      <c r="K33" s="502"/>
      <c r="L33" s="502"/>
      <c r="M33" s="502"/>
      <c r="N33" s="502"/>
      <c r="O33" s="502"/>
      <c r="P33" s="502"/>
      <c r="S33" s="491"/>
      <c r="T33" s="40" t="s">
        <v>107</v>
      </c>
      <c r="Y33" s="40" t="s">
        <v>108</v>
      </c>
      <c r="Z33" s="465">
        <f>'47 In'!O10</f>
        <v>294</v>
      </c>
      <c r="AA33" s="465"/>
      <c r="AB33" s="465"/>
      <c r="AC33" s="465"/>
      <c r="AD33" s="89"/>
      <c r="AG33" s="68">
        <v>19</v>
      </c>
      <c r="AH33" s="53" t="s">
        <v>109</v>
      </c>
      <c r="AI33" s="40" t="s">
        <v>72</v>
      </c>
      <c r="AJ33" s="70"/>
      <c r="AK33" s="75"/>
    </row>
    <row r="34" spans="1:37" ht="15">
      <c r="A34" s="40" t="s">
        <v>110</v>
      </c>
      <c r="M34" s="57"/>
      <c r="N34" s="57"/>
      <c r="O34" s="57"/>
      <c r="P34" s="57"/>
      <c r="Q34" s="53"/>
      <c r="S34" s="491"/>
      <c r="T34" s="40" t="s">
        <v>111</v>
      </c>
      <c r="Y34" s="40" t="s">
        <v>108</v>
      </c>
      <c r="Z34" s="465">
        <f>'47 In'!S10+'47 In'!R10</f>
        <v>0</v>
      </c>
      <c r="AA34" s="465"/>
      <c r="AB34" s="465"/>
      <c r="AC34" s="465"/>
      <c r="AD34" s="89"/>
      <c r="AG34" s="68">
        <v>20</v>
      </c>
      <c r="AH34" s="53" t="s">
        <v>112</v>
      </c>
      <c r="AI34" s="40" t="s">
        <v>72</v>
      </c>
      <c r="AJ34" s="70"/>
      <c r="AK34" s="73"/>
    </row>
    <row r="35" spans="1:37" ht="15" customHeight="1">
      <c r="A35" s="90" t="s">
        <v>113</v>
      </c>
      <c r="B35" s="90"/>
      <c r="C35" s="90"/>
      <c r="D35" s="90"/>
      <c r="E35" s="90"/>
      <c r="F35" s="90"/>
      <c r="G35" s="90"/>
      <c r="H35" s="90"/>
      <c r="I35" s="90"/>
      <c r="J35" s="90"/>
      <c r="K35" s="90"/>
      <c r="L35" s="90"/>
      <c r="M35" s="90"/>
      <c r="N35" s="90"/>
      <c r="O35" s="90"/>
      <c r="P35" s="90"/>
      <c r="Q35" s="90"/>
      <c r="R35" s="90"/>
      <c r="S35" s="491"/>
      <c r="T35" s="40" t="s">
        <v>114</v>
      </c>
      <c r="Y35" s="40" t="s">
        <v>108</v>
      </c>
      <c r="Z35" s="465">
        <f>'47 In'!P10</f>
        <v>141</v>
      </c>
      <c r="AA35" s="465"/>
      <c r="AB35" s="465"/>
      <c r="AC35" s="465"/>
      <c r="AD35" s="89"/>
      <c r="AG35" s="68">
        <v>21</v>
      </c>
      <c r="AH35" s="53" t="s">
        <v>115</v>
      </c>
      <c r="AI35" s="40" t="s">
        <v>72</v>
      </c>
      <c r="AJ35" s="70"/>
      <c r="AK35" s="75">
        <f>IF(Data!AG158=2,'47 In'!#REF!,0)</f>
        <v>0</v>
      </c>
    </row>
    <row r="36" spans="19:37" ht="12.75" customHeight="1">
      <c r="S36" s="491"/>
      <c r="T36" s="40" t="s">
        <v>116</v>
      </c>
      <c r="Y36" s="40" t="s">
        <v>108</v>
      </c>
      <c r="Z36" s="465">
        <f>'47 In'!Q10</f>
        <v>35</v>
      </c>
      <c r="AA36" s="465"/>
      <c r="AB36" s="465"/>
      <c r="AC36" s="465"/>
      <c r="AD36" s="89"/>
      <c r="AG36" s="68">
        <v>22</v>
      </c>
      <c r="AH36" s="62" t="s">
        <v>192</v>
      </c>
      <c r="AI36" s="40" t="s">
        <v>72</v>
      </c>
      <c r="AJ36" s="70"/>
      <c r="AK36" s="69" t="e">
        <f>'47 In'!#REF!</f>
        <v>#REF!</v>
      </c>
    </row>
    <row r="37" spans="19:37" ht="11.25" customHeight="1">
      <c r="S37" s="491"/>
      <c r="T37" s="40" t="s">
        <v>118</v>
      </c>
      <c r="Y37" s="40" t="s">
        <v>108</v>
      </c>
      <c r="Z37" s="465"/>
      <c r="AA37" s="465"/>
      <c r="AB37" s="465"/>
      <c r="AC37" s="465"/>
      <c r="AD37" s="89"/>
      <c r="AG37" s="68">
        <v>23</v>
      </c>
      <c r="AH37" s="62" t="s">
        <v>117</v>
      </c>
      <c r="AJ37" s="99"/>
      <c r="AK37" s="100">
        <f>IF(Data!AG158=3,'47 In'!#REF!,0)</f>
        <v>0</v>
      </c>
    </row>
    <row r="38" spans="19:37" ht="12" customHeight="1">
      <c r="S38" s="491"/>
      <c r="T38" s="40" t="s">
        <v>119</v>
      </c>
      <c r="Y38" s="40" t="s">
        <v>108</v>
      </c>
      <c r="Z38" s="465"/>
      <c r="AA38" s="465"/>
      <c r="AB38" s="465"/>
      <c r="AC38" s="465"/>
      <c r="AD38" s="89"/>
      <c r="AF38" s="22"/>
      <c r="AG38" s="461" t="s">
        <v>120</v>
      </c>
      <c r="AH38" s="462"/>
      <c r="AI38" s="40" t="s">
        <v>72</v>
      </c>
      <c r="AJ38" s="70"/>
      <c r="AK38" s="69" t="e">
        <f>SUM(AK15:AK37)</f>
        <v>#REF!</v>
      </c>
    </row>
    <row r="39" spans="19:34" ht="2.25" customHeight="1" hidden="1">
      <c r="S39" s="98"/>
      <c r="T39" s="40" t="s">
        <v>121</v>
      </c>
      <c r="Y39" s="40" t="s">
        <v>108</v>
      </c>
      <c r="Z39" s="465"/>
      <c r="AA39" s="465"/>
      <c r="AB39" s="465"/>
      <c r="AC39" s="465"/>
      <c r="AD39" s="89"/>
      <c r="AF39" s="53"/>
      <c r="AG39" s="68"/>
      <c r="AH39" s="53"/>
    </row>
    <row r="40" spans="19:36" ht="3.75" customHeight="1" hidden="1">
      <c r="S40" s="98"/>
      <c r="T40" s="40" t="s">
        <v>122</v>
      </c>
      <c r="Y40" s="40" t="s">
        <v>108</v>
      </c>
      <c r="Z40" s="465"/>
      <c r="AA40" s="465"/>
      <c r="AB40" s="465"/>
      <c r="AC40" s="465"/>
      <c r="AD40" s="89"/>
      <c r="AF40" s="89"/>
      <c r="AG40" s="489" t="s">
        <v>123</v>
      </c>
      <c r="AH40" s="490"/>
      <c r="AI40" s="80" t="s">
        <v>108</v>
      </c>
      <c r="AJ40" s="80"/>
    </row>
    <row r="41" spans="19:34" ht="12" customHeight="1">
      <c r="S41" s="491" t="s">
        <v>191</v>
      </c>
      <c r="T41" s="40" t="s">
        <v>124</v>
      </c>
      <c r="Y41" s="40" t="s">
        <v>108</v>
      </c>
      <c r="Z41" s="465">
        <f>SUM(Z33:AC40)</f>
        <v>470</v>
      </c>
      <c r="AA41" s="465"/>
      <c r="AB41" s="465"/>
      <c r="AC41" s="465"/>
      <c r="AD41" s="89"/>
      <c r="AF41" s="53"/>
      <c r="AG41" s="68"/>
      <c r="AH41" s="53"/>
    </row>
    <row r="42" spans="19:34" ht="11.25" customHeight="1">
      <c r="S42" s="491"/>
      <c r="T42" s="40" t="s">
        <v>125</v>
      </c>
      <c r="Y42" s="40" t="s">
        <v>108</v>
      </c>
      <c r="Z42" s="465" t="e">
        <f>AK38</f>
        <v>#REF!</v>
      </c>
      <c r="AA42" s="465"/>
      <c r="AB42" s="465"/>
      <c r="AC42" s="465"/>
      <c r="AD42" s="89"/>
      <c r="AF42" s="53"/>
      <c r="AG42" s="68"/>
      <c r="AH42" s="53"/>
    </row>
    <row r="43" spans="9:34" ht="15" customHeight="1">
      <c r="I43" s="91"/>
      <c r="S43" s="491"/>
      <c r="T43" s="40" t="s">
        <v>126</v>
      </c>
      <c r="Y43" s="40" t="s">
        <v>108</v>
      </c>
      <c r="Z43" s="465" t="e">
        <f>Z41-Z42</f>
        <v>#REF!</v>
      </c>
      <c r="AA43" s="465"/>
      <c r="AB43" s="465"/>
      <c r="AC43" s="465"/>
      <c r="AD43" s="89"/>
      <c r="AF43" s="53"/>
      <c r="AG43" s="68"/>
      <c r="AH43" s="53"/>
    </row>
    <row r="44" spans="19:34" ht="11.25" customHeight="1">
      <c r="S44" s="491"/>
      <c r="T44" s="40" t="s">
        <v>127</v>
      </c>
      <c r="AF44" s="53"/>
      <c r="AG44" s="68"/>
      <c r="AH44" s="53"/>
    </row>
    <row r="45" spans="19:35" ht="24.75" customHeight="1">
      <c r="S45" s="491"/>
      <c r="T45" s="500" t="str">
        <f>Data!B366</f>
        <v>(Four Hundred and Seventy rupees only)</v>
      </c>
      <c r="U45" s="501"/>
      <c r="V45" s="501"/>
      <c r="W45" s="501"/>
      <c r="X45" s="501"/>
      <c r="Y45" s="501"/>
      <c r="Z45" s="501"/>
      <c r="AA45" s="501"/>
      <c r="AB45" s="501"/>
      <c r="AC45" s="501"/>
      <c r="AD45" s="501"/>
      <c r="AE45" s="501"/>
      <c r="AF45" s="504"/>
      <c r="AG45" s="33"/>
      <c r="AH45" s="53"/>
      <c r="AI45" s="92" t="s">
        <v>128</v>
      </c>
    </row>
    <row r="46" spans="19:37" ht="8.25" customHeight="1">
      <c r="S46" s="491"/>
      <c r="T46" s="505"/>
      <c r="U46" s="505"/>
      <c r="V46" s="505"/>
      <c r="W46" s="505"/>
      <c r="X46" s="505"/>
      <c r="Y46" s="505"/>
      <c r="Z46" s="505"/>
      <c r="AA46" s="505"/>
      <c r="AB46" s="505"/>
      <c r="AC46" s="505"/>
      <c r="AD46" s="505"/>
      <c r="AE46" s="505"/>
      <c r="AF46" s="506"/>
      <c r="AG46" s="93"/>
      <c r="AH46" s="57"/>
      <c r="AI46" s="57"/>
      <c r="AJ46" s="57"/>
      <c r="AK46" s="57"/>
    </row>
    <row r="47" spans="20:37" ht="12" customHeight="1">
      <c r="T47" s="90" t="s">
        <v>129</v>
      </c>
      <c r="U47" s="90"/>
      <c r="V47" s="90"/>
      <c r="W47" s="90"/>
      <c r="X47" s="90"/>
      <c r="Y47" s="90"/>
      <c r="Z47" s="90"/>
      <c r="AA47" s="90"/>
      <c r="AB47" s="90"/>
      <c r="AC47" s="90"/>
      <c r="AD47" s="90"/>
      <c r="AE47" s="90"/>
      <c r="AF47" s="90"/>
      <c r="AG47" s="90"/>
      <c r="AH47" s="90"/>
      <c r="AI47" s="90"/>
      <c r="AJ47" s="90"/>
      <c r="AK47" s="90"/>
    </row>
    <row r="48" spans="1:37" ht="16.5" customHeight="1">
      <c r="A48" s="496"/>
      <c r="B48" s="496"/>
      <c r="C48" s="496"/>
      <c r="D48" s="496"/>
      <c r="E48" s="496"/>
      <c r="F48" s="496"/>
      <c r="G48" s="496"/>
      <c r="H48" s="496"/>
      <c r="I48" s="496"/>
      <c r="J48" s="496"/>
      <c r="K48" s="496"/>
      <c r="L48" s="496"/>
      <c r="M48" s="496"/>
      <c r="N48" s="496"/>
      <c r="O48" s="94"/>
      <c r="P48" s="35"/>
      <c r="T48" s="107" t="s">
        <v>130</v>
      </c>
      <c r="U48" s="108"/>
      <c r="V48" s="108"/>
      <c r="W48" s="108"/>
      <c r="X48" s="108"/>
      <c r="Y48" s="108"/>
      <c r="Z48" s="108"/>
      <c r="AA48" s="108" t="s">
        <v>131</v>
      </c>
      <c r="AB48" s="108"/>
      <c r="AC48" s="108"/>
      <c r="AD48" s="108"/>
      <c r="AE48" s="108"/>
      <c r="AF48" s="108"/>
      <c r="AG48" s="108"/>
      <c r="AH48" s="108"/>
      <c r="AI48" s="108"/>
      <c r="AJ48" s="108"/>
      <c r="AK48" s="108"/>
    </row>
    <row r="49" spans="1:37" ht="12.75" customHeight="1">
      <c r="A49" s="496"/>
      <c r="B49" s="495"/>
      <c r="C49" s="495"/>
      <c r="D49" s="495"/>
      <c r="E49" s="495"/>
      <c r="F49" s="495"/>
      <c r="G49" s="495"/>
      <c r="H49" s="495"/>
      <c r="I49" s="495"/>
      <c r="J49" s="495"/>
      <c r="K49" s="495"/>
      <c r="L49" s="495"/>
      <c r="M49" s="495"/>
      <c r="N49" s="495"/>
      <c r="O49" s="495"/>
      <c r="P49" s="94"/>
      <c r="T49" s="107" t="s">
        <v>132</v>
      </c>
      <c r="U49" s="108"/>
      <c r="V49" s="108"/>
      <c r="W49" s="108"/>
      <c r="X49" s="108"/>
      <c r="Y49" s="108"/>
      <c r="Z49" s="108"/>
      <c r="AA49" s="108"/>
      <c r="AB49" s="108"/>
      <c r="AC49" s="108"/>
      <c r="AD49" s="108"/>
      <c r="AE49" s="108"/>
      <c r="AF49" s="108"/>
      <c r="AG49" s="108"/>
      <c r="AH49" s="108"/>
      <c r="AI49" s="108"/>
      <c r="AJ49" s="108"/>
      <c r="AK49" s="108"/>
    </row>
    <row r="50" spans="1:37" ht="15" customHeight="1">
      <c r="A50" s="496"/>
      <c r="B50" s="495"/>
      <c r="C50" s="495"/>
      <c r="D50" s="497"/>
      <c r="E50" s="497"/>
      <c r="F50" s="497"/>
      <c r="G50" s="497"/>
      <c r="H50" s="497"/>
      <c r="I50" s="497"/>
      <c r="J50" s="497"/>
      <c r="K50" s="497"/>
      <c r="L50" s="497"/>
      <c r="M50" s="497"/>
      <c r="N50" s="497"/>
      <c r="O50" s="497"/>
      <c r="P50" s="95"/>
      <c r="T50" s="107" t="s">
        <v>196</v>
      </c>
      <c r="U50" s="108"/>
      <c r="V50" s="108"/>
      <c r="W50" s="108"/>
      <c r="X50" s="108"/>
      <c r="Y50" s="108"/>
      <c r="Z50" s="108"/>
      <c r="AA50" s="108"/>
      <c r="AB50" s="108"/>
      <c r="AC50" s="108"/>
      <c r="AD50" s="108"/>
      <c r="AE50" s="108"/>
      <c r="AF50" s="108"/>
      <c r="AG50" s="108"/>
      <c r="AH50" s="108"/>
      <c r="AI50" s="108"/>
      <c r="AJ50" s="108"/>
      <c r="AK50" s="108"/>
    </row>
    <row r="51" spans="1:37" ht="17.25" customHeight="1" hidden="1">
      <c r="A51" s="496"/>
      <c r="B51" s="495"/>
      <c r="C51" s="495"/>
      <c r="D51" s="497"/>
      <c r="E51" s="498"/>
      <c r="F51" s="498"/>
      <c r="G51" s="498"/>
      <c r="H51" s="498"/>
      <c r="I51" s="497"/>
      <c r="J51" s="497"/>
      <c r="K51" s="498"/>
      <c r="L51" s="498"/>
      <c r="M51" s="498"/>
      <c r="N51" s="498"/>
      <c r="O51" s="497"/>
      <c r="P51" s="95"/>
      <c r="T51" s="107" t="s">
        <v>133</v>
      </c>
      <c r="U51" s="108"/>
      <c r="V51" s="108"/>
      <c r="W51" s="108"/>
      <c r="X51" s="108"/>
      <c r="Y51" s="108"/>
      <c r="Z51" s="108"/>
      <c r="AA51" s="108"/>
      <c r="AB51" s="108"/>
      <c r="AC51" s="108"/>
      <c r="AD51" s="108"/>
      <c r="AE51" s="108"/>
      <c r="AF51" s="108"/>
      <c r="AG51" s="108"/>
      <c r="AH51" s="108"/>
      <c r="AI51" s="108"/>
      <c r="AJ51" s="108"/>
      <c r="AK51" s="108"/>
    </row>
    <row r="52" spans="1:37" ht="12.75" customHeight="1" hidden="1">
      <c r="A52" s="496"/>
      <c r="B52" s="495"/>
      <c r="C52" s="495"/>
      <c r="D52" s="497"/>
      <c r="E52" s="498"/>
      <c r="F52" s="498"/>
      <c r="G52" s="498"/>
      <c r="H52" s="498"/>
      <c r="I52" s="497"/>
      <c r="J52" s="497"/>
      <c r="K52" s="498"/>
      <c r="L52" s="498"/>
      <c r="M52" s="498"/>
      <c r="N52" s="498"/>
      <c r="O52" s="497"/>
      <c r="P52" s="94"/>
      <c r="T52" s="108"/>
      <c r="U52" s="108"/>
      <c r="V52" s="108"/>
      <c r="W52" s="108"/>
      <c r="X52" s="108"/>
      <c r="Y52" s="108"/>
      <c r="Z52" s="108"/>
      <c r="AA52" s="108"/>
      <c r="AB52" s="108"/>
      <c r="AC52" s="108"/>
      <c r="AD52" s="108"/>
      <c r="AE52" s="108"/>
      <c r="AF52" s="108"/>
      <c r="AG52" s="108"/>
      <c r="AH52" s="108"/>
      <c r="AI52" s="108"/>
      <c r="AJ52" s="108"/>
      <c r="AK52" s="108"/>
    </row>
    <row r="53" spans="1:37" ht="19.5" customHeight="1">
      <c r="A53" s="496"/>
      <c r="B53" s="495"/>
      <c r="C53" s="495"/>
      <c r="D53" s="497"/>
      <c r="E53" s="498"/>
      <c r="F53" s="498"/>
      <c r="G53" s="498"/>
      <c r="H53" s="498"/>
      <c r="I53" s="497"/>
      <c r="J53" s="497"/>
      <c r="K53" s="498"/>
      <c r="L53" s="498"/>
      <c r="M53" s="498"/>
      <c r="N53" s="498"/>
      <c r="O53" s="497"/>
      <c r="P53" s="94"/>
      <c r="T53" s="108"/>
      <c r="U53" s="108"/>
      <c r="V53" s="108">
        <v>1</v>
      </c>
      <c r="W53" s="108" t="s">
        <v>134</v>
      </c>
      <c r="Y53" s="108"/>
      <c r="Z53" s="108"/>
      <c r="AA53" s="108"/>
      <c r="AB53" s="108"/>
      <c r="AC53" s="109" t="s">
        <v>135</v>
      </c>
      <c r="AD53" s="108"/>
      <c r="AF53" s="108"/>
      <c r="AG53" s="108"/>
      <c r="AH53" s="108"/>
      <c r="AI53" s="108"/>
      <c r="AJ53" s="108"/>
      <c r="AK53" s="108"/>
    </row>
    <row r="54" spans="1:37" ht="10.5" customHeight="1">
      <c r="A54" s="96"/>
      <c r="B54" s="496"/>
      <c r="C54" s="496"/>
      <c r="D54" s="96"/>
      <c r="E54" s="96"/>
      <c r="F54" s="96"/>
      <c r="G54" s="96"/>
      <c r="H54" s="96"/>
      <c r="I54" s="96"/>
      <c r="J54" s="96"/>
      <c r="K54" s="96"/>
      <c r="L54" s="96"/>
      <c r="M54" s="96"/>
      <c r="N54" s="96"/>
      <c r="O54" s="96"/>
      <c r="P54" s="96"/>
      <c r="T54" s="110"/>
      <c r="U54" s="110"/>
      <c r="V54" s="108"/>
      <c r="W54" s="108" t="s">
        <v>136</v>
      </c>
      <c r="Y54" s="108"/>
      <c r="Z54" s="108"/>
      <c r="AA54" s="108"/>
      <c r="AB54" s="108"/>
      <c r="AC54" s="108"/>
      <c r="AD54" s="108"/>
      <c r="AF54" s="108"/>
      <c r="AG54" s="108"/>
      <c r="AH54" s="108"/>
      <c r="AI54" s="108"/>
      <c r="AJ54" s="108"/>
      <c r="AK54" s="108"/>
    </row>
    <row r="55" spans="1:37" ht="15.75" customHeight="1">
      <c r="A55" s="495"/>
      <c r="B55" s="496"/>
      <c r="C55" s="498"/>
      <c r="D55" s="495"/>
      <c r="E55" s="495"/>
      <c r="F55" s="495"/>
      <c r="G55" s="495"/>
      <c r="H55" s="495"/>
      <c r="I55" s="495"/>
      <c r="J55" s="495"/>
      <c r="K55" s="495"/>
      <c r="L55" s="495"/>
      <c r="M55" s="495"/>
      <c r="N55" s="495"/>
      <c r="O55" s="495"/>
      <c r="P55" s="53"/>
      <c r="T55" s="110"/>
      <c r="U55" s="110"/>
      <c r="V55" s="108">
        <v>2</v>
      </c>
      <c r="W55" s="108" t="s">
        <v>134</v>
      </c>
      <c r="Y55" s="108"/>
      <c r="Z55" s="108"/>
      <c r="AA55" s="108"/>
      <c r="AB55" s="108"/>
      <c r="AC55" s="108" t="s">
        <v>137</v>
      </c>
      <c r="AD55" s="108"/>
      <c r="AF55" s="108"/>
      <c r="AG55" s="108"/>
      <c r="AH55" s="108"/>
      <c r="AI55" s="108"/>
      <c r="AJ55" s="108"/>
      <c r="AK55" s="108"/>
    </row>
    <row r="56" spans="1:37" ht="12" customHeight="1">
      <c r="A56" s="498"/>
      <c r="B56" s="498"/>
      <c r="C56" s="498"/>
      <c r="D56" s="495"/>
      <c r="E56" s="495"/>
      <c r="F56" s="495"/>
      <c r="G56" s="495"/>
      <c r="H56" s="495"/>
      <c r="I56" s="495"/>
      <c r="J56" s="495"/>
      <c r="K56" s="495"/>
      <c r="L56" s="495"/>
      <c r="M56" s="495"/>
      <c r="N56" s="495"/>
      <c r="O56" s="495"/>
      <c r="P56" s="53"/>
      <c r="T56" s="110"/>
      <c r="U56" s="110"/>
      <c r="V56" s="108"/>
      <c r="W56" s="108" t="s">
        <v>138</v>
      </c>
      <c r="Y56" s="108"/>
      <c r="Z56" s="108"/>
      <c r="AA56" s="108"/>
      <c r="AB56" s="108"/>
      <c r="AC56" s="108"/>
      <c r="AD56" s="108"/>
      <c r="AE56" s="108"/>
      <c r="AF56" s="108"/>
      <c r="AG56" s="108"/>
      <c r="AH56" s="108"/>
      <c r="AI56" s="108"/>
      <c r="AJ56" s="108"/>
      <c r="AK56" s="108"/>
    </row>
    <row r="57" spans="1:37" ht="10.5" customHeight="1">
      <c r="A57" s="498"/>
      <c r="B57" s="498"/>
      <c r="C57" s="498"/>
      <c r="D57" s="495"/>
      <c r="E57" s="495"/>
      <c r="F57" s="495"/>
      <c r="G57" s="495"/>
      <c r="H57" s="495"/>
      <c r="I57" s="495"/>
      <c r="J57" s="495"/>
      <c r="K57" s="495"/>
      <c r="L57" s="495"/>
      <c r="M57" s="495"/>
      <c r="N57" s="495"/>
      <c r="O57" s="495"/>
      <c r="P57" s="53"/>
      <c r="T57" s="110"/>
      <c r="U57" s="110"/>
      <c r="V57" s="108"/>
      <c r="W57" s="108"/>
      <c r="X57" s="108"/>
      <c r="Y57" s="108"/>
      <c r="Z57" s="108"/>
      <c r="AA57" s="108"/>
      <c r="AB57" s="108"/>
      <c r="AC57" s="108"/>
      <c r="AD57" s="108"/>
      <c r="AE57" s="108"/>
      <c r="AF57" s="108"/>
      <c r="AG57" s="108"/>
      <c r="AH57" s="108"/>
      <c r="AI57" s="108"/>
      <c r="AJ57" s="108"/>
      <c r="AK57" s="108"/>
    </row>
    <row r="58" spans="1:37" ht="22.5" customHeight="1">
      <c r="A58" s="97"/>
      <c r="B58" s="496"/>
      <c r="C58" s="496"/>
      <c r="D58" s="53"/>
      <c r="E58" s="53"/>
      <c r="F58" s="53"/>
      <c r="G58" s="53"/>
      <c r="H58" s="53"/>
      <c r="I58" s="53"/>
      <c r="J58" s="53"/>
      <c r="K58" s="53"/>
      <c r="L58" s="53"/>
      <c r="M58" s="53"/>
      <c r="N58" s="53"/>
      <c r="O58" s="53"/>
      <c r="P58" s="53"/>
      <c r="T58" s="108"/>
      <c r="U58" s="108"/>
      <c r="V58" s="108"/>
      <c r="W58" s="108"/>
      <c r="X58" s="108"/>
      <c r="Y58" s="108"/>
      <c r="Z58" s="108"/>
      <c r="AA58" s="108"/>
      <c r="AB58" s="111" t="s">
        <v>139</v>
      </c>
      <c r="AC58" s="2"/>
      <c r="AD58" s="2"/>
      <c r="AE58" s="2"/>
      <c r="AF58" s="2"/>
      <c r="AG58" s="2"/>
      <c r="AH58" s="2"/>
      <c r="AI58" s="2"/>
      <c r="AJ58" s="2"/>
      <c r="AK58" s="2"/>
    </row>
  </sheetData>
  <sheetProtection formatCells="0" formatColumns="0" formatRows="0" insertColumns="0" insertRows="0" insertHyperlinks="0" deleteColumns="0" deleteRows="0" sort="0" autoFilter="0" pivotTables="0"/>
  <mergeCells count="83">
    <mergeCell ref="T1:AK2"/>
    <mergeCell ref="D10:P12"/>
    <mergeCell ref="J33:P33"/>
    <mergeCell ref="K50:K53"/>
    <mergeCell ref="J18:P18"/>
    <mergeCell ref="AG38:AH38"/>
    <mergeCell ref="Z39:AC39"/>
    <mergeCell ref="Z43:AC43"/>
    <mergeCell ref="T45:AF46"/>
    <mergeCell ref="A48:N48"/>
    <mergeCell ref="A49:A53"/>
    <mergeCell ref="O55:O57"/>
    <mergeCell ref="F55:F57"/>
    <mergeCell ref="K55:K57"/>
    <mergeCell ref="O50:O53"/>
    <mergeCell ref="F50:F53"/>
    <mergeCell ref="A55:A57"/>
    <mergeCell ref="B54:C54"/>
    <mergeCell ref="B49:C53"/>
    <mergeCell ref="D50:D53"/>
    <mergeCell ref="S41:S46"/>
    <mergeCell ref="Z41:AC41"/>
    <mergeCell ref="Z42:AC42"/>
    <mergeCell ref="J50:J53"/>
    <mergeCell ref="J49:O49"/>
    <mergeCell ref="N50:N53"/>
    <mergeCell ref="D55:D57"/>
    <mergeCell ref="E50:E53"/>
    <mergeCell ref="M50:M53"/>
    <mergeCell ref="M55:M57"/>
    <mergeCell ref="G55:G57"/>
    <mergeCell ref="H55:H57"/>
    <mergeCell ref="I55:I57"/>
    <mergeCell ref="J55:J57"/>
    <mergeCell ref="N55:N57"/>
    <mergeCell ref="E55:E57"/>
    <mergeCell ref="B58:C58"/>
    <mergeCell ref="D49:I49"/>
    <mergeCell ref="G50:G53"/>
    <mergeCell ref="H50:H53"/>
    <mergeCell ref="I50:I53"/>
    <mergeCell ref="L55:L57"/>
    <mergeCell ref="L50:L53"/>
    <mergeCell ref="B55:C57"/>
    <mergeCell ref="AG40:AH40"/>
    <mergeCell ref="Z33:AC33"/>
    <mergeCell ref="Z38:AC38"/>
    <mergeCell ref="S5:S38"/>
    <mergeCell ref="T11:U12"/>
    <mergeCell ref="T21:U21"/>
    <mergeCell ref="Z40:AC40"/>
    <mergeCell ref="Z37:AC37"/>
    <mergeCell ref="Z36:AC36"/>
    <mergeCell ref="T31:V31"/>
    <mergeCell ref="J8:P8"/>
    <mergeCell ref="V9:AA10"/>
    <mergeCell ref="A1:Q1"/>
    <mergeCell ref="I2:N2"/>
    <mergeCell ref="I3:N3"/>
    <mergeCell ref="T3:AK3"/>
    <mergeCell ref="A10:B10"/>
    <mergeCell ref="I4:N4"/>
    <mergeCell ref="T4:AK4"/>
    <mergeCell ref="AD5:AE5"/>
    <mergeCell ref="Z26:AE26"/>
    <mergeCell ref="Z34:AC34"/>
    <mergeCell ref="Z35:AC35"/>
    <mergeCell ref="V8:AA8"/>
    <mergeCell ref="T28:V28"/>
    <mergeCell ref="T30:W30"/>
    <mergeCell ref="T25:U25"/>
    <mergeCell ref="Z22:AE23"/>
    <mergeCell ref="Z19:AE19"/>
    <mergeCell ref="T8:U8"/>
    <mergeCell ref="T9:U10"/>
    <mergeCell ref="V11:AA12"/>
    <mergeCell ref="AI6:AK6"/>
    <mergeCell ref="AG9:AH10"/>
    <mergeCell ref="AI9:AK10"/>
    <mergeCell ref="AI11:AK12"/>
    <mergeCell ref="AG11:AH12"/>
    <mergeCell ref="Y6:AA6"/>
    <mergeCell ref="T6:X6"/>
  </mergeCells>
  <printOptions horizontalCentered="1" verticalCentered="1"/>
  <pageMargins left="0.37" right="0.29" top="0.26" bottom="0.19" header="0" footer="0"/>
  <pageSetup horizontalDpi="120" verticalDpi="120" orientation="landscape" paperSize="5" scale="78" r:id="rId1"/>
</worksheet>
</file>

<file path=xl/worksheets/sheet5.xml><?xml version="1.0" encoding="utf-8"?>
<worksheet xmlns="http://schemas.openxmlformats.org/spreadsheetml/2006/main" xmlns:r="http://schemas.openxmlformats.org/officeDocument/2006/relationships">
  <dimension ref="A1:T111"/>
  <sheetViews>
    <sheetView showGridLines="0" view="pageBreakPreview" zoomScale="115" zoomScaleSheetLayoutView="115" zoomScalePageLayoutView="0" workbookViewId="0" topLeftCell="A105">
      <selection activeCell="B111" sqref="B111"/>
    </sheetView>
  </sheetViews>
  <sheetFormatPr defaultColWidth="9.33203125" defaultRowHeight="12.75"/>
  <cols>
    <col min="1" max="13" width="6" style="9" customWidth="1"/>
    <col min="14" max="14" width="5.16015625" style="9" customWidth="1"/>
    <col min="15" max="17" width="6.5" style="9" customWidth="1"/>
    <col min="18" max="16384" width="9.33203125" style="9" customWidth="1"/>
  </cols>
  <sheetData>
    <row r="1" spans="1:20" ht="17.25" customHeight="1">
      <c r="A1" s="544" t="s">
        <v>141</v>
      </c>
      <c r="B1" s="544"/>
      <c r="C1" s="544"/>
      <c r="D1" s="544"/>
      <c r="E1" s="544"/>
      <c r="F1" s="544"/>
      <c r="G1" s="544"/>
      <c r="H1" s="544"/>
      <c r="I1" s="544"/>
      <c r="J1" s="544"/>
      <c r="K1" s="544"/>
      <c r="L1" s="544"/>
      <c r="M1" s="544"/>
      <c r="N1" s="544"/>
      <c r="O1" s="544"/>
      <c r="P1" s="544"/>
      <c r="Q1" s="544"/>
      <c r="R1" s="14"/>
      <c r="S1" s="14"/>
      <c r="T1" s="36"/>
    </row>
    <row r="2" spans="1:20" ht="12" customHeight="1">
      <c r="A2" s="14"/>
      <c r="B2" s="14"/>
      <c r="C2" s="14"/>
      <c r="D2" s="10" t="s">
        <v>142</v>
      </c>
      <c r="E2" s="14"/>
      <c r="F2" s="14"/>
      <c r="G2" s="37"/>
      <c r="H2" s="37"/>
      <c r="I2" s="37"/>
      <c r="J2" s="37"/>
      <c r="K2" s="37"/>
      <c r="L2" s="14"/>
      <c r="M2" s="14"/>
      <c r="N2" s="14"/>
      <c r="O2" s="14"/>
      <c r="P2" s="14"/>
      <c r="Q2" s="14"/>
      <c r="R2" s="14"/>
      <c r="S2" s="14"/>
      <c r="T2" s="36"/>
    </row>
    <row r="3" spans="1:20" ht="12" customHeight="1">
      <c r="A3" s="11"/>
      <c r="B3" s="11"/>
      <c r="C3" s="11"/>
      <c r="D3" s="11" t="s">
        <v>143</v>
      </c>
      <c r="E3" s="11"/>
      <c r="F3" s="11"/>
      <c r="G3" s="11"/>
      <c r="H3" s="36"/>
      <c r="I3" s="36"/>
      <c r="J3" s="36"/>
      <c r="K3" s="12"/>
      <c r="L3" s="12"/>
      <c r="M3" s="12"/>
      <c r="N3" s="12"/>
      <c r="O3" s="12"/>
      <c r="P3" s="12"/>
      <c r="Q3" s="12"/>
      <c r="R3" s="12"/>
      <c r="S3" s="12"/>
      <c r="T3" s="36"/>
    </row>
    <row r="4" spans="1:20" ht="3.75" customHeight="1">
      <c r="A4" s="11"/>
      <c r="B4" s="11"/>
      <c r="C4" s="11"/>
      <c r="D4" s="11"/>
      <c r="E4" s="11"/>
      <c r="F4" s="11"/>
      <c r="G4" s="11"/>
      <c r="H4" s="36"/>
      <c r="I4" s="36"/>
      <c r="J4" s="36"/>
      <c r="K4" s="12"/>
      <c r="L4" s="12"/>
      <c r="M4" s="12"/>
      <c r="N4" s="12"/>
      <c r="O4" s="12"/>
      <c r="P4" s="12"/>
      <c r="Q4" s="12"/>
      <c r="R4" s="12"/>
      <c r="S4" s="12"/>
      <c r="T4" s="36"/>
    </row>
    <row r="5" spans="1:20" ht="15" customHeight="1">
      <c r="A5" s="12" t="s">
        <v>36</v>
      </c>
      <c r="B5" s="13"/>
      <c r="C5" s="13"/>
      <c r="D5" s="545">
        <f>L39</f>
        <v>20080308007</v>
      </c>
      <c r="E5" s="545"/>
      <c r="F5" s="545"/>
      <c r="G5" s="545"/>
      <c r="H5" s="545"/>
      <c r="I5" s="545"/>
      <c r="J5" s="546"/>
      <c r="K5" s="12" t="s">
        <v>144</v>
      </c>
      <c r="L5" s="14"/>
      <c r="M5" s="14"/>
      <c r="N5" s="14"/>
      <c r="O5" s="547" t="str">
        <f>E39</f>
        <v>2008</v>
      </c>
      <c r="P5" s="548"/>
      <c r="Q5" s="548"/>
      <c r="R5" s="14"/>
      <c r="S5" s="14"/>
      <c r="T5" s="13"/>
    </row>
    <row r="6" spans="1:20" ht="27.75" customHeight="1">
      <c r="A6" s="12" t="s">
        <v>145</v>
      </c>
      <c r="B6" s="36"/>
      <c r="C6" s="12"/>
      <c r="D6" s="549" t="str">
        <f>L41</f>
        <v>MEO, M.P Domakonda</v>
      </c>
      <c r="E6" s="549"/>
      <c r="F6" s="549"/>
      <c r="G6" s="549"/>
      <c r="H6" s="549"/>
      <c r="I6" s="549"/>
      <c r="J6" s="549"/>
      <c r="K6" s="550" t="s">
        <v>146</v>
      </c>
      <c r="L6" s="550"/>
      <c r="M6" s="551" t="str">
        <f>E41</f>
        <v>Kamareddy</v>
      </c>
      <c r="N6" s="552"/>
      <c r="O6" s="552"/>
      <c r="P6" s="552"/>
      <c r="Q6" s="552"/>
      <c r="R6" s="12"/>
      <c r="S6" s="12"/>
      <c r="T6" s="36"/>
    </row>
    <row r="7" spans="1:20" ht="19.5" customHeight="1">
      <c r="A7" s="36" t="s">
        <v>147</v>
      </c>
      <c r="B7" s="36"/>
      <c r="C7" s="36"/>
      <c r="D7" s="36"/>
      <c r="E7" s="36"/>
      <c r="F7" s="36"/>
      <c r="G7" s="36"/>
      <c r="H7" s="36"/>
      <c r="I7" s="36"/>
      <c r="J7" s="36"/>
      <c r="K7" s="36"/>
      <c r="L7" s="36"/>
      <c r="M7" s="36"/>
      <c r="N7" s="36"/>
      <c r="O7" s="36"/>
      <c r="P7" s="36"/>
      <c r="Q7" s="36"/>
      <c r="R7" s="36"/>
      <c r="S7" s="36"/>
      <c r="T7" s="36"/>
    </row>
    <row r="8" spans="1:20" ht="14.25" customHeight="1">
      <c r="A8" s="36" t="s">
        <v>148</v>
      </c>
      <c r="B8" s="36"/>
      <c r="C8" s="36"/>
      <c r="D8" s="36"/>
      <c r="E8" s="36"/>
      <c r="F8" s="36"/>
      <c r="G8" s="36"/>
      <c r="H8" s="36"/>
      <c r="I8" s="36"/>
      <c r="J8" s="36"/>
      <c r="K8" s="36"/>
      <c r="L8" s="36"/>
      <c r="M8" s="36"/>
      <c r="N8" s="36"/>
      <c r="O8" s="36"/>
      <c r="P8" s="36"/>
      <c r="Q8" s="36"/>
      <c r="R8" s="36"/>
      <c r="S8" s="36"/>
      <c r="T8" s="36"/>
    </row>
    <row r="9" spans="1:20" ht="14.25" customHeight="1">
      <c r="A9" s="541" t="str">
        <f>Data!D23</f>
        <v>SBH Kama Reddy</v>
      </c>
      <c r="B9" s="541"/>
      <c r="C9" s="541"/>
      <c r="D9" s="541"/>
      <c r="E9" s="541"/>
      <c r="F9" s="541"/>
      <c r="G9" s="541"/>
      <c r="H9" s="36"/>
      <c r="I9" s="36"/>
      <c r="J9" s="36"/>
      <c r="K9" s="36"/>
      <c r="L9" s="36"/>
      <c r="M9" s="36"/>
      <c r="N9" s="36"/>
      <c r="O9" s="36"/>
      <c r="P9" s="36"/>
      <c r="Q9" s="36"/>
      <c r="R9" s="36"/>
      <c r="S9" s="36"/>
      <c r="T9" s="36"/>
    </row>
    <row r="10" spans="1:20" ht="3" customHeight="1">
      <c r="A10" s="36"/>
      <c r="B10" s="36"/>
      <c r="C10" s="36"/>
      <c r="D10" s="36"/>
      <c r="E10" s="36"/>
      <c r="F10" s="36"/>
      <c r="G10" s="36"/>
      <c r="H10" s="36"/>
      <c r="I10" s="36"/>
      <c r="J10" s="36"/>
      <c r="K10" s="36"/>
      <c r="L10" s="36"/>
      <c r="M10" s="36"/>
      <c r="N10" s="36"/>
      <c r="O10" s="36"/>
      <c r="P10" s="36"/>
      <c r="Q10" s="36"/>
      <c r="R10" s="36"/>
      <c r="S10" s="36"/>
      <c r="T10" s="36"/>
    </row>
    <row r="11" spans="1:20" ht="15.75" customHeight="1">
      <c r="A11" s="36"/>
      <c r="B11" s="36" t="s">
        <v>149</v>
      </c>
      <c r="D11" s="36"/>
      <c r="E11" s="36"/>
      <c r="F11" s="36"/>
      <c r="G11" s="36"/>
      <c r="H11" s="36"/>
      <c r="I11" s="36" t="s">
        <v>150</v>
      </c>
      <c r="K11" s="36"/>
      <c r="L11" s="36"/>
      <c r="M11" s="36" t="s">
        <v>151</v>
      </c>
      <c r="N11" s="36"/>
      <c r="O11" s="542">
        <f>'47 In'!T10</f>
        <v>470</v>
      </c>
      <c r="P11" s="543"/>
      <c r="Q11" s="543"/>
      <c r="R11" s="38"/>
      <c r="S11" s="38"/>
      <c r="T11" s="38"/>
    </row>
    <row r="12" spans="1:20" ht="5.25" customHeight="1">
      <c r="A12" s="36"/>
      <c r="B12" s="36"/>
      <c r="C12" s="36"/>
      <c r="D12" s="36"/>
      <c r="E12" s="36"/>
      <c r="F12" s="36"/>
      <c r="G12" s="36"/>
      <c r="H12" s="36"/>
      <c r="I12" s="36"/>
      <c r="J12" s="36"/>
      <c r="K12" s="36"/>
      <c r="L12" s="36"/>
      <c r="M12" s="36"/>
      <c r="N12" s="36"/>
      <c r="O12" s="36"/>
      <c r="P12" s="36"/>
      <c r="Q12" s="36"/>
      <c r="R12" s="36"/>
      <c r="S12" s="36"/>
      <c r="T12" s="36"/>
    </row>
    <row r="13" spans="1:20" ht="12.75" customHeight="1">
      <c r="A13" s="13"/>
      <c r="B13" s="13"/>
      <c r="C13" s="13"/>
      <c r="D13" s="538"/>
      <c r="E13" s="538"/>
      <c r="F13" s="538"/>
      <c r="G13" s="538"/>
      <c r="H13" s="538"/>
      <c r="I13" s="538"/>
      <c r="J13" s="538"/>
      <c r="K13" s="538"/>
      <c r="L13" s="538"/>
      <c r="M13" s="538"/>
      <c r="N13" s="538"/>
      <c r="O13" s="538"/>
      <c r="P13" s="39"/>
      <c r="Q13" s="39"/>
      <c r="R13" s="39"/>
      <c r="S13" s="39"/>
      <c r="T13" s="39"/>
    </row>
    <row r="14" spans="1:20" ht="12.75" customHeight="1">
      <c r="A14" s="15"/>
      <c r="B14" s="15"/>
      <c r="C14" s="15"/>
      <c r="D14" s="538"/>
      <c r="E14" s="538"/>
      <c r="F14" s="538"/>
      <c r="G14" s="538"/>
      <c r="H14" s="538"/>
      <c r="I14" s="538"/>
      <c r="J14" s="538"/>
      <c r="K14" s="538"/>
      <c r="L14" s="538"/>
      <c r="M14" s="538"/>
      <c r="N14" s="538"/>
      <c r="O14" s="538"/>
      <c r="P14" s="39"/>
      <c r="Q14" s="39"/>
      <c r="R14" s="39"/>
      <c r="S14" s="39"/>
      <c r="T14" s="39"/>
    </row>
    <row r="15" spans="1:20" ht="3" customHeight="1">
      <c r="A15" s="36"/>
      <c r="B15" s="36"/>
      <c r="C15" s="36"/>
      <c r="D15" s="36"/>
      <c r="E15" s="36"/>
      <c r="F15" s="36"/>
      <c r="G15" s="36"/>
      <c r="H15" s="36"/>
      <c r="I15" s="36"/>
      <c r="J15" s="36"/>
      <c r="K15" s="36"/>
      <c r="L15" s="36"/>
      <c r="M15" s="36"/>
      <c r="N15" s="36"/>
      <c r="O15" s="36"/>
      <c r="P15" s="36"/>
      <c r="Q15" s="36"/>
      <c r="R15" s="36"/>
      <c r="S15" s="36"/>
      <c r="T15" s="36"/>
    </row>
    <row r="16" spans="1:20" ht="15" customHeight="1">
      <c r="A16" s="539"/>
      <c r="B16" s="539"/>
      <c r="C16" s="539"/>
      <c r="D16" s="539"/>
      <c r="E16" s="539"/>
      <c r="F16" s="539"/>
      <c r="G16" s="539"/>
      <c r="H16" s="539"/>
      <c r="I16" s="539"/>
      <c r="J16" s="539"/>
      <c r="K16" s="539"/>
      <c r="L16" s="539"/>
      <c r="M16" s="539"/>
      <c r="N16" s="539"/>
      <c r="O16" s="539"/>
      <c r="P16" s="539"/>
      <c r="Q16" s="539"/>
      <c r="R16" s="36"/>
      <c r="S16" s="36"/>
      <c r="T16" s="36"/>
    </row>
    <row r="17" spans="1:20" ht="15" customHeight="1">
      <c r="A17" s="36" t="s">
        <v>152</v>
      </c>
      <c r="B17" s="36"/>
      <c r="C17" s="36"/>
      <c r="D17" s="36"/>
      <c r="E17" s="36"/>
      <c r="F17" s="36"/>
      <c r="G17" s="36"/>
      <c r="H17" s="36"/>
      <c r="I17" s="36"/>
      <c r="J17" s="36"/>
      <c r="K17" s="36"/>
      <c r="L17" s="36"/>
      <c r="M17" s="36"/>
      <c r="N17" s="36"/>
      <c r="O17" s="36"/>
      <c r="P17" s="36"/>
      <c r="Q17" s="36"/>
      <c r="R17" s="36"/>
      <c r="S17" s="36"/>
      <c r="T17" s="36"/>
    </row>
    <row r="18" spans="1:20" ht="16.5" customHeight="1">
      <c r="A18" s="36"/>
      <c r="B18" s="36"/>
      <c r="C18" s="36"/>
      <c r="D18" s="36"/>
      <c r="E18" s="36"/>
      <c r="F18" s="36"/>
      <c r="G18" s="36"/>
      <c r="H18" s="36"/>
      <c r="I18" s="36"/>
      <c r="J18" s="36"/>
      <c r="K18" s="36"/>
      <c r="L18" s="36"/>
      <c r="M18" s="36"/>
      <c r="N18" s="36"/>
      <c r="O18" s="36"/>
      <c r="P18" s="36"/>
      <c r="Q18" s="36"/>
      <c r="R18" s="36"/>
      <c r="S18" s="36"/>
      <c r="T18" s="36"/>
    </row>
    <row r="19" spans="1:20" ht="12" customHeight="1">
      <c r="A19" s="36"/>
      <c r="B19" s="36"/>
      <c r="C19" s="36"/>
      <c r="D19" s="36"/>
      <c r="E19" s="36"/>
      <c r="F19" s="36"/>
      <c r="G19" s="36"/>
      <c r="H19" s="36"/>
      <c r="I19" s="36"/>
      <c r="J19" s="36"/>
      <c r="K19" s="36"/>
      <c r="L19" s="36"/>
      <c r="M19" s="36"/>
      <c r="N19" s="36"/>
      <c r="O19" s="36"/>
      <c r="P19" s="36"/>
      <c r="Q19" s="36"/>
      <c r="R19" s="36"/>
      <c r="S19" s="36"/>
      <c r="T19" s="36"/>
    </row>
    <row r="20" spans="1:20" ht="10.5" customHeight="1">
      <c r="A20" s="36" t="s">
        <v>153</v>
      </c>
      <c r="B20" s="36"/>
      <c r="C20" s="36"/>
      <c r="D20" s="36"/>
      <c r="E20" s="36"/>
      <c r="F20" s="36"/>
      <c r="G20" s="36"/>
      <c r="H20" s="36"/>
      <c r="I20" s="36"/>
      <c r="J20" s="36"/>
      <c r="K20" s="36"/>
      <c r="L20" s="36"/>
      <c r="M20" s="36" t="s">
        <v>154</v>
      </c>
      <c r="N20" s="36"/>
      <c r="O20" s="36"/>
      <c r="P20" s="36"/>
      <c r="Q20" s="36"/>
      <c r="R20" s="36"/>
      <c r="S20" s="36"/>
      <c r="T20" s="36"/>
    </row>
    <row r="21" spans="1:20" ht="3" customHeight="1">
      <c r="A21" s="36"/>
      <c r="B21" s="36"/>
      <c r="C21" s="36"/>
      <c r="D21" s="36"/>
      <c r="E21" s="36"/>
      <c r="F21" s="36"/>
      <c r="G21" s="36"/>
      <c r="H21" s="36"/>
      <c r="I21" s="36"/>
      <c r="J21" s="36"/>
      <c r="K21" s="36"/>
      <c r="L21" s="36"/>
      <c r="M21" s="36"/>
      <c r="N21" s="36"/>
      <c r="O21" s="36"/>
      <c r="P21" s="36"/>
      <c r="Q21" s="36"/>
      <c r="R21" s="36"/>
      <c r="S21" s="36"/>
      <c r="T21" s="36"/>
    </row>
    <row r="22" spans="1:20" ht="15">
      <c r="A22" s="36" t="s">
        <v>155</v>
      </c>
      <c r="B22" s="36"/>
      <c r="C22" s="36"/>
      <c r="D22" s="36"/>
      <c r="E22" s="36"/>
      <c r="F22" s="36"/>
      <c r="G22" s="36"/>
      <c r="H22" s="36"/>
      <c r="I22" s="36"/>
      <c r="J22" s="36"/>
      <c r="K22" s="36"/>
      <c r="L22" s="36"/>
      <c r="M22" s="36" t="s">
        <v>156</v>
      </c>
      <c r="N22" s="36"/>
      <c r="O22" s="36"/>
      <c r="P22" s="36"/>
      <c r="Q22" s="36"/>
      <c r="R22" s="36"/>
      <c r="S22" s="36"/>
      <c r="T22" s="36"/>
    </row>
    <row r="23" spans="1:20" ht="9.75" customHeight="1">
      <c r="A23" s="36"/>
      <c r="B23" s="36"/>
      <c r="C23" s="36"/>
      <c r="D23" s="36"/>
      <c r="E23" s="36"/>
      <c r="F23" s="36"/>
      <c r="G23" s="36"/>
      <c r="H23" s="36"/>
      <c r="I23" s="36"/>
      <c r="J23" s="36"/>
      <c r="K23" s="36"/>
      <c r="L23" s="36"/>
      <c r="M23" s="36"/>
      <c r="N23" s="36"/>
      <c r="O23" s="36"/>
      <c r="P23" s="36"/>
      <c r="Q23" s="36"/>
      <c r="R23" s="36"/>
      <c r="S23" s="36"/>
      <c r="T23" s="36"/>
    </row>
    <row r="24" spans="1:20" ht="15">
      <c r="A24" s="36"/>
      <c r="B24" s="36"/>
      <c r="C24" s="36"/>
      <c r="D24" s="36"/>
      <c r="E24" s="36"/>
      <c r="F24" s="36"/>
      <c r="G24" s="36"/>
      <c r="H24" s="36"/>
      <c r="I24" s="36"/>
      <c r="J24" s="36"/>
      <c r="K24" s="36"/>
      <c r="L24" s="36"/>
      <c r="M24" s="36"/>
      <c r="N24" s="36"/>
      <c r="O24" s="36"/>
      <c r="P24" s="36"/>
      <c r="Q24" s="36"/>
      <c r="R24" s="36"/>
      <c r="S24" s="36"/>
      <c r="T24" s="36"/>
    </row>
    <row r="25" spans="1:20" ht="15">
      <c r="A25" s="36"/>
      <c r="B25" s="36"/>
      <c r="C25" s="36" t="s">
        <v>157</v>
      </c>
      <c r="D25" s="36"/>
      <c r="E25" s="36"/>
      <c r="F25" s="36"/>
      <c r="G25" s="36"/>
      <c r="H25" s="36"/>
      <c r="I25" s="36"/>
      <c r="J25" s="36"/>
      <c r="K25" s="36"/>
      <c r="L25" s="36"/>
      <c r="M25" s="36" t="s">
        <v>158</v>
      </c>
      <c r="N25" s="36"/>
      <c r="O25" s="36"/>
      <c r="P25" s="36"/>
      <c r="Q25" s="36"/>
      <c r="R25" s="36"/>
      <c r="S25" s="36"/>
      <c r="T25" s="36"/>
    </row>
    <row r="26" spans="1:20" ht="15">
      <c r="A26" s="36"/>
      <c r="B26" s="36"/>
      <c r="C26" s="36"/>
      <c r="D26" s="36"/>
      <c r="E26" s="36"/>
      <c r="F26" s="36"/>
      <c r="G26" s="36"/>
      <c r="H26" s="36"/>
      <c r="I26" s="36"/>
      <c r="J26" s="36"/>
      <c r="K26" s="36"/>
      <c r="L26" s="36"/>
      <c r="M26" s="36" t="s">
        <v>159</v>
      </c>
      <c r="N26" s="36"/>
      <c r="O26" s="36"/>
      <c r="P26" s="36"/>
      <c r="Q26" s="36"/>
      <c r="R26" s="36"/>
      <c r="S26" s="36"/>
      <c r="T26" s="36"/>
    </row>
    <row r="27" spans="1:20" ht="15">
      <c r="A27" s="36"/>
      <c r="B27" s="36"/>
      <c r="C27" s="36"/>
      <c r="D27" s="36"/>
      <c r="E27" s="36"/>
      <c r="F27" s="36"/>
      <c r="G27" s="36"/>
      <c r="H27" s="36"/>
      <c r="I27" s="36"/>
      <c r="J27" s="36"/>
      <c r="K27" s="36"/>
      <c r="L27" s="36"/>
      <c r="M27" s="36"/>
      <c r="N27" s="36"/>
      <c r="O27" s="36"/>
      <c r="P27" s="36"/>
      <c r="Q27" s="36"/>
      <c r="R27" s="36"/>
      <c r="S27" s="36"/>
      <c r="T27" s="36"/>
    </row>
    <row r="28" spans="1:20" ht="15">
      <c r="A28" s="36" t="s">
        <v>189</v>
      </c>
      <c r="B28" s="36"/>
      <c r="C28" s="36"/>
      <c r="D28" s="36"/>
      <c r="E28" s="36"/>
      <c r="F28" s="36"/>
      <c r="G28" s="36"/>
      <c r="H28" s="36"/>
      <c r="I28" s="36"/>
      <c r="J28" s="36"/>
      <c r="K28" s="36"/>
      <c r="L28" s="36"/>
      <c r="M28" s="36"/>
      <c r="N28" s="36"/>
      <c r="O28" s="36"/>
      <c r="P28" s="36"/>
      <c r="Q28" s="36"/>
      <c r="R28" s="36"/>
      <c r="S28" s="36"/>
      <c r="T28" s="36"/>
    </row>
    <row r="29" spans="1:20" ht="15">
      <c r="A29" s="36"/>
      <c r="B29" s="36"/>
      <c r="C29" s="36"/>
      <c r="D29" s="36"/>
      <c r="E29" s="36"/>
      <c r="F29" s="36"/>
      <c r="G29" s="36"/>
      <c r="H29" s="36"/>
      <c r="I29" s="36"/>
      <c r="J29" s="36"/>
      <c r="K29" s="36"/>
      <c r="L29" s="36"/>
      <c r="M29" s="36"/>
      <c r="N29" s="36"/>
      <c r="O29" s="36"/>
      <c r="P29" s="36"/>
      <c r="Q29" s="36"/>
      <c r="R29" s="36"/>
      <c r="S29" s="36"/>
      <c r="T29" s="36"/>
    </row>
    <row r="30" spans="1:20" ht="15">
      <c r="A30" s="36"/>
      <c r="B30" s="36"/>
      <c r="C30" s="36"/>
      <c r="D30" s="36"/>
      <c r="E30" s="36"/>
      <c r="F30" s="36"/>
      <c r="G30" s="36"/>
      <c r="H30" s="36"/>
      <c r="I30" s="36"/>
      <c r="J30" s="36"/>
      <c r="K30" s="36"/>
      <c r="L30" s="36"/>
      <c r="M30" s="36"/>
      <c r="N30" s="36"/>
      <c r="O30" s="36"/>
      <c r="P30" s="36"/>
      <c r="Q30" s="36"/>
      <c r="R30" s="36"/>
      <c r="S30" s="36"/>
      <c r="T30" s="36"/>
    </row>
    <row r="31" spans="1:20" ht="15">
      <c r="A31" s="36"/>
      <c r="B31" s="36"/>
      <c r="C31" s="36"/>
      <c r="D31" s="36"/>
      <c r="E31" s="36"/>
      <c r="F31" s="36"/>
      <c r="G31" s="36"/>
      <c r="H31" s="36"/>
      <c r="I31" s="36"/>
      <c r="J31" s="36"/>
      <c r="K31" s="36"/>
      <c r="L31" s="36"/>
      <c r="M31" s="36"/>
      <c r="N31" s="36"/>
      <c r="O31" s="36"/>
      <c r="P31" s="36"/>
      <c r="Q31" s="36"/>
      <c r="R31" s="36"/>
      <c r="S31" s="36"/>
      <c r="T31" s="36"/>
    </row>
    <row r="32" spans="1:20" ht="15">
      <c r="A32" s="9" t="s">
        <v>160</v>
      </c>
      <c r="B32" s="36"/>
      <c r="C32" s="36"/>
      <c r="D32" s="36"/>
      <c r="E32" s="36"/>
      <c r="F32" s="36"/>
      <c r="G32" s="36"/>
      <c r="H32" s="36"/>
      <c r="I32" s="36"/>
      <c r="J32" s="36"/>
      <c r="K32" s="36"/>
      <c r="L32" s="36"/>
      <c r="M32" s="36"/>
      <c r="N32" s="36"/>
      <c r="O32" s="36"/>
      <c r="P32" s="36"/>
      <c r="Q32" s="36"/>
      <c r="R32" s="36"/>
      <c r="S32" s="36"/>
      <c r="T32" s="36"/>
    </row>
    <row r="33" spans="2:20" ht="15">
      <c r="B33" s="36"/>
      <c r="C33" s="36"/>
      <c r="D33" s="36"/>
      <c r="E33" s="36"/>
      <c r="F33" s="36"/>
      <c r="G33" s="36"/>
      <c r="H33" s="36"/>
      <c r="I33" s="36"/>
      <c r="J33" s="36"/>
      <c r="K33" s="36"/>
      <c r="L33" s="36"/>
      <c r="M33" s="36"/>
      <c r="N33" s="36"/>
      <c r="O33" s="36"/>
      <c r="P33" s="36"/>
      <c r="Q33" s="36"/>
      <c r="R33" s="36"/>
      <c r="S33" s="36"/>
      <c r="T33" s="36"/>
    </row>
    <row r="34" spans="2:20" ht="15">
      <c r="B34" s="36"/>
      <c r="C34" s="36"/>
      <c r="D34" s="36"/>
      <c r="E34" s="36"/>
      <c r="F34" s="36"/>
      <c r="G34" s="36"/>
      <c r="H34" s="36"/>
      <c r="I34" s="36"/>
      <c r="J34" s="36"/>
      <c r="K34" s="36"/>
      <c r="L34" s="36"/>
      <c r="M34" s="36"/>
      <c r="N34" s="36"/>
      <c r="O34" s="36"/>
      <c r="P34" s="36"/>
      <c r="Q34" s="36"/>
      <c r="R34" s="36"/>
      <c r="S34" s="36"/>
      <c r="T34" s="36"/>
    </row>
    <row r="35" spans="1:20" ht="15">
      <c r="A35" s="36"/>
      <c r="B35" s="36"/>
      <c r="C35" s="36"/>
      <c r="D35" s="36"/>
      <c r="E35" s="36"/>
      <c r="F35" s="36"/>
      <c r="G35" s="36"/>
      <c r="H35" s="36"/>
      <c r="I35" s="36"/>
      <c r="J35" s="36"/>
      <c r="K35" s="36"/>
      <c r="L35" s="36"/>
      <c r="M35" s="36"/>
      <c r="N35" s="36"/>
      <c r="O35" s="36"/>
      <c r="P35" s="36"/>
      <c r="Q35" s="36"/>
      <c r="R35" s="36"/>
      <c r="S35" s="36"/>
      <c r="T35" s="36"/>
    </row>
    <row r="36" spans="1:20" ht="15">
      <c r="A36" s="36"/>
      <c r="B36" s="36"/>
      <c r="C36" s="36"/>
      <c r="D36" s="36"/>
      <c r="E36" s="36"/>
      <c r="F36" s="36"/>
      <c r="G36" s="36"/>
      <c r="H36" s="36"/>
      <c r="I36" s="36"/>
      <c r="J36" s="36"/>
      <c r="K36" s="36"/>
      <c r="L36" s="36"/>
      <c r="M36" s="36"/>
      <c r="N36" s="36"/>
      <c r="O36" s="36"/>
      <c r="P36" s="36"/>
      <c r="Q36" s="36"/>
      <c r="R36" s="36"/>
      <c r="S36" s="36"/>
      <c r="T36" s="36"/>
    </row>
    <row r="37" spans="1:16" ht="18">
      <c r="A37" s="483" t="s">
        <v>161</v>
      </c>
      <c r="B37" s="483"/>
      <c r="C37" s="483"/>
      <c r="D37" s="483"/>
      <c r="E37" s="483"/>
      <c r="F37" s="483"/>
      <c r="G37" s="483"/>
      <c r="H37" s="483"/>
      <c r="I37" s="483"/>
      <c r="J37" s="483"/>
      <c r="K37" s="483"/>
      <c r="L37" s="483"/>
      <c r="M37" s="483"/>
      <c r="N37" s="483"/>
      <c r="O37" s="483"/>
      <c r="P37" s="483"/>
    </row>
    <row r="38" spans="1:16" ht="20.25" customHeight="1">
      <c r="A38" s="486" t="s">
        <v>162</v>
      </c>
      <c r="B38" s="486"/>
      <c r="C38" s="486"/>
      <c r="D38" s="486"/>
      <c r="E38" s="486"/>
      <c r="F38" s="486"/>
      <c r="G38" s="486"/>
      <c r="H38" s="486"/>
      <c r="I38" s="486"/>
      <c r="J38" s="486"/>
      <c r="K38" s="486"/>
      <c r="L38" s="486"/>
      <c r="M38" s="486"/>
      <c r="N38" s="486"/>
      <c r="O38" s="486"/>
      <c r="P38" s="486"/>
    </row>
    <row r="39" spans="1:17" ht="16.5" customHeight="1">
      <c r="A39" s="9" t="s">
        <v>163</v>
      </c>
      <c r="E39" s="540" t="str">
        <f>'47 Out'!Y6</f>
        <v>2008</v>
      </c>
      <c r="F39" s="540"/>
      <c r="J39" s="9" t="s">
        <v>36</v>
      </c>
      <c r="L39" s="503">
        <f>'47 Out'!V8</f>
        <v>20080308007</v>
      </c>
      <c r="M39" s="503"/>
      <c r="N39" s="503"/>
      <c r="O39" s="503"/>
      <c r="P39" s="503"/>
      <c r="Q39" s="503"/>
    </row>
    <row r="40" ht="4.5" customHeight="1"/>
    <row r="41" spans="1:17" ht="16.5" customHeight="1">
      <c r="A41" s="9" t="s">
        <v>164</v>
      </c>
      <c r="E41" s="534" t="str">
        <f>Data!D21</f>
        <v>Kamareddy</v>
      </c>
      <c r="F41" s="534"/>
      <c r="G41" s="534"/>
      <c r="H41" s="534"/>
      <c r="I41" s="534"/>
      <c r="J41" s="9" t="s">
        <v>165</v>
      </c>
      <c r="L41" s="528" t="str">
        <f>CONCATENATE('47 Out'!V9,", ",'47 Out'!AI9)</f>
        <v>MEO, M.P Domakonda</v>
      </c>
      <c r="M41" s="528"/>
      <c r="N41" s="528"/>
      <c r="O41" s="528"/>
      <c r="P41" s="528"/>
      <c r="Q41" s="528"/>
    </row>
    <row r="42" ht="4.5" customHeight="1"/>
    <row r="43" spans="1:13" ht="16.5" customHeight="1">
      <c r="A43" s="9" t="s">
        <v>166</v>
      </c>
      <c r="E43" s="16" t="s">
        <v>167</v>
      </c>
      <c r="J43" s="9" t="s">
        <v>168</v>
      </c>
      <c r="M43" s="16" t="s">
        <v>169</v>
      </c>
    </row>
    <row r="44" spans="1:17" ht="5.25" customHeight="1" thickBot="1">
      <c r="A44" s="17"/>
      <c r="B44" s="17"/>
      <c r="C44" s="17"/>
      <c r="D44" s="17"/>
      <c r="E44" s="17"/>
      <c r="F44" s="17"/>
      <c r="G44" s="17"/>
      <c r="H44" s="17"/>
      <c r="I44" s="17"/>
      <c r="J44" s="17"/>
      <c r="K44" s="17"/>
      <c r="L44" s="17"/>
      <c r="M44" s="17"/>
      <c r="N44" s="17"/>
      <c r="O44" s="17"/>
      <c r="P44" s="17"/>
      <c r="Q44" s="17"/>
    </row>
    <row r="45" ht="4.5" customHeight="1" thickBot="1"/>
    <row r="46" spans="1:12" ht="17.25" customHeight="1">
      <c r="A46" s="18" t="s">
        <v>170</v>
      </c>
      <c r="B46" s="19"/>
      <c r="C46" s="20"/>
      <c r="E46" s="21">
        <f>'47 Out'!V15</f>
        <v>2</v>
      </c>
      <c r="F46" s="21">
        <f>'47 Out'!W15</f>
        <v>2</v>
      </c>
      <c r="G46" s="21">
        <f>'47 Out'!X15</f>
        <v>0</v>
      </c>
      <c r="H46" s="21">
        <f>'47 Out'!Y15</f>
        <v>2</v>
      </c>
      <c r="I46" s="22"/>
      <c r="J46" s="23">
        <f>'47 Out'!AA15</f>
        <v>0</v>
      </c>
      <c r="K46" s="22"/>
      <c r="L46" s="22"/>
    </row>
    <row r="47" spans="1:8" ht="6" customHeight="1">
      <c r="A47" s="24"/>
      <c r="B47" s="25"/>
      <c r="C47" s="26"/>
      <c r="E47" s="27"/>
      <c r="F47" s="27"/>
      <c r="G47" s="27"/>
      <c r="H47" s="27"/>
    </row>
    <row r="48" spans="1:10" ht="17.25" customHeight="1">
      <c r="A48" s="24" t="s">
        <v>171</v>
      </c>
      <c r="B48" s="25"/>
      <c r="C48" s="26"/>
      <c r="E48" s="21">
        <v>0</v>
      </c>
      <c r="F48" s="21">
        <f>'47 Out'!W17</f>
        <v>0</v>
      </c>
      <c r="G48" s="27"/>
      <c r="H48" s="27"/>
      <c r="J48" s="9">
        <f>'47 Out'!AA17</f>
        <v>0</v>
      </c>
    </row>
    <row r="49" spans="1:8" ht="5.25" customHeight="1">
      <c r="A49" s="24"/>
      <c r="B49" s="25"/>
      <c r="C49" s="26"/>
      <c r="E49" s="27"/>
      <c r="F49" s="27"/>
      <c r="G49" s="27"/>
      <c r="H49" s="27"/>
    </row>
    <row r="50" spans="1:17" ht="24.75" customHeight="1">
      <c r="A50" s="24"/>
      <c r="B50" s="25"/>
      <c r="C50" s="26"/>
      <c r="E50" s="21">
        <f>'47 Out'!V19</f>
        <v>1</v>
      </c>
      <c r="F50" s="21">
        <f>'47 Out'!W19</f>
        <v>0</v>
      </c>
      <c r="G50" s="21">
        <f>'47 Out'!X19</f>
        <v>0</v>
      </c>
      <c r="H50" s="27"/>
      <c r="J50" s="528">
        <f>'47 Out'!Z19</f>
        <v>0</v>
      </c>
      <c r="K50" s="528"/>
      <c r="L50" s="528"/>
      <c r="M50" s="528"/>
      <c r="N50" s="528"/>
      <c r="O50" s="528"/>
      <c r="P50" s="528"/>
      <c r="Q50" s="528"/>
    </row>
    <row r="51" spans="1:8" ht="5.25" customHeight="1">
      <c r="A51" s="24"/>
      <c r="B51" s="25"/>
      <c r="C51" s="26"/>
      <c r="E51" s="27"/>
      <c r="F51" s="27"/>
      <c r="G51" s="27"/>
      <c r="H51" s="27"/>
    </row>
    <row r="52" spans="1:8" ht="10.5" customHeight="1">
      <c r="A52" s="24"/>
      <c r="B52" s="25"/>
      <c r="C52" s="26"/>
      <c r="E52" s="21" t="s">
        <v>1</v>
      </c>
      <c r="F52" s="21" t="s">
        <v>1</v>
      </c>
      <c r="G52" s="27"/>
      <c r="H52" s="27"/>
    </row>
    <row r="53" spans="1:8" ht="3.75" customHeight="1">
      <c r="A53" s="24"/>
      <c r="B53" s="25"/>
      <c r="C53" s="26"/>
      <c r="E53" s="27"/>
      <c r="F53" s="27"/>
      <c r="G53" s="27"/>
      <c r="H53" s="27"/>
    </row>
    <row r="54" spans="1:10" ht="17.25" customHeight="1">
      <c r="A54" s="24"/>
      <c r="B54" s="25"/>
      <c r="C54" s="26"/>
      <c r="E54" s="21">
        <v>0</v>
      </c>
      <c r="F54" s="21">
        <f>'47 Out'!X23</f>
        <v>0</v>
      </c>
      <c r="G54" s="27"/>
      <c r="H54" s="27"/>
      <c r="J54" s="9">
        <f>'47 Out'!Z22</f>
        <v>0</v>
      </c>
    </row>
    <row r="55" spans="1:8" ht="4.5" customHeight="1">
      <c r="A55" s="24"/>
      <c r="B55" s="25"/>
      <c r="C55" s="26"/>
      <c r="E55" s="27"/>
      <c r="F55" s="27"/>
      <c r="G55" s="27"/>
      <c r="H55" s="27"/>
    </row>
    <row r="56" spans="1:10" ht="14.25" customHeight="1" thickBot="1">
      <c r="A56" s="28"/>
      <c r="B56" s="17"/>
      <c r="C56" s="29"/>
      <c r="E56" s="21">
        <v>0</v>
      </c>
      <c r="F56" s="21">
        <v>1</v>
      </c>
      <c r="G56" s="21">
        <v>0</v>
      </c>
      <c r="H56" s="27"/>
      <c r="J56" s="9" t="s">
        <v>91</v>
      </c>
    </row>
    <row r="57" spans="1:17" ht="6.75" customHeight="1" thickBot="1">
      <c r="A57" s="17"/>
      <c r="B57" s="17"/>
      <c r="C57" s="17"/>
      <c r="D57" s="17"/>
      <c r="E57" s="17"/>
      <c r="F57" s="17"/>
      <c r="G57" s="17"/>
      <c r="H57" s="17"/>
      <c r="I57" s="17"/>
      <c r="J57" s="17"/>
      <c r="K57" s="17"/>
      <c r="L57" s="17"/>
      <c r="M57" s="17"/>
      <c r="N57" s="17"/>
      <c r="O57" s="17"/>
      <c r="P57" s="17"/>
      <c r="Q57" s="17"/>
    </row>
    <row r="58" spans="2:14" ht="12.75" customHeight="1">
      <c r="B58" s="9" t="s">
        <v>172</v>
      </c>
      <c r="C58" s="30"/>
      <c r="D58" s="30"/>
      <c r="E58" s="30"/>
      <c r="F58" s="30"/>
      <c r="G58" s="30"/>
      <c r="H58" s="537"/>
      <c r="I58" s="535"/>
      <c r="J58" s="535"/>
      <c r="K58" s="535"/>
      <c r="L58" s="535"/>
      <c r="M58" s="535"/>
      <c r="N58" s="535"/>
    </row>
    <row r="59" spans="2:14" ht="4.5" customHeight="1">
      <c r="B59" s="30"/>
      <c r="C59" s="30"/>
      <c r="D59" s="30"/>
      <c r="E59" s="30"/>
      <c r="F59" s="30"/>
      <c r="G59" s="30"/>
      <c r="H59" s="30"/>
      <c r="I59" s="30"/>
      <c r="J59" s="30"/>
      <c r="K59" s="30"/>
      <c r="L59" s="30"/>
      <c r="M59" s="30"/>
      <c r="N59" s="30"/>
    </row>
    <row r="60" spans="2:14" ht="12.75" customHeight="1">
      <c r="B60" s="9" t="s">
        <v>173</v>
      </c>
      <c r="C60" s="30"/>
      <c r="D60" s="30"/>
      <c r="E60" s="30"/>
      <c r="F60" s="30"/>
      <c r="G60" s="30"/>
      <c r="H60" s="535"/>
      <c r="I60" s="535"/>
      <c r="J60" s="535"/>
      <c r="K60" s="535"/>
      <c r="L60" s="535"/>
      <c r="M60" s="535"/>
      <c r="N60" s="535"/>
    </row>
    <row r="61" spans="1:17" ht="6" customHeight="1" thickBot="1">
      <c r="A61" s="17"/>
      <c r="B61" s="17"/>
      <c r="C61" s="17"/>
      <c r="D61" s="17"/>
      <c r="E61" s="17"/>
      <c r="F61" s="17"/>
      <c r="G61" s="17"/>
      <c r="H61" s="17"/>
      <c r="I61" s="17"/>
      <c r="J61" s="17"/>
      <c r="K61" s="17"/>
      <c r="L61" s="17"/>
      <c r="M61" s="17"/>
      <c r="N61" s="17"/>
      <c r="O61" s="17"/>
      <c r="P61" s="17"/>
      <c r="Q61" s="17"/>
    </row>
    <row r="62" ht="5.25" customHeight="1"/>
    <row r="63" spans="2:10" ht="15" customHeight="1">
      <c r="B63" s="16" t="s">
        <v>174</v>
      </c>
      <c r="F63" s="536"/>
      <c r="G63" s="536"/>
      <c r="H63" s="536"/>
      <c r="I63" s="536"/>
      <c r="J63" s="536"/>
    </row>
    <row r="64" ht="5.25" customHeight="1"/>
    <row r="65" spans="3:16" ht="15.75" customHeight="1">
      <c r="C65" s="527" t="str">
        <f>'47 Out'!T45</f>
        <v>(Four Hundred and Seventy rupees only)</v>
      </c>
      <c r="D65" s="528"/>
      <c r="E65" s="528"/>
      <c r="F65" s="528"/>
      <c r="G65" s="528"/>
      <c r="H65" s="528"/>
      <c r="I65" s="528"/>
      <c r="J65" s="528"/>
      <c r="K65" s="528"/>
      <c r="L65" s="528"/>
      <c r="M65" s="528"/>
      <c r="N65" s="528"/>
      <c r="O65" s="528"/>
      <c r="P65" s="528"/>
    </row>
    <row r="66" spans="3:16" ht="15.75" customHeight="1">
      <c r="C66" s="528"/>
      <c r="D66" s="528"/>
      <c r="E66" s="528"/>
      <c r="F66" s="528"/>
      <c r="G66" s="528"/>
      <c r="H66" s="528"/>
      <c r="I66" s="528"/>
      <c r="J66" s="528"/>
      <c r="K66" s="528"/>
      <c r="L66" s="528"/>
      <c r="M66" s="528"/>
      <c r="N66" s="528"/>
      <c r="O66" s="528"/>
      <c r="P66" s="528"/>
    </row>
    <row r="68" ht="21" customHeight="1"/>
    <row r="69" spans="2:12" ht="29.25" customHeight="1">
      <c r="B69" s="9" t="s">
        <v>175</v>
      </c>
      <c r="L69" s="9" t="s">
        <v>176</v>
      </c>
    </row>
    <row r="70" ht="21.75" customHeight="1"/>
    <row r="71" ht="25.5" customHeight="1"/>
    <row r="72" ht="18" customHeight="1"/>
    <row r="74" spans="1:17" ht="18.75">
      <c r="A74" s="529" t="s">
        <v>177</v>
      </c>
      <c r="B74" s="529"/>
      <c r="C74" s="529"/>
      <c r="D74" s="529"/>
      <c r="E74" s="529"/>
      <c r="F74" s="529"/>
      <c r="G74" s="529"/>
      <c r="H74" s="529"/>
      <c r="I74" s="529"/>
      <c r="J74" s="529"/>
      <c r="K74" s="529"/>
      <c r="L74" s="529"/>
      <c r="M74" s="529"/>
      <c r="N74" s="529"/>
      <c r="O74" s="529"/>
      <c r="P74" s="529"/>
      <c r="Q74" s="529"/>
    </row>
    <row r="75" spans="1:13" ht="20.25" customHeight="1">
      <c r="A75" s="530" t="s">
        <v>36</v>
      </c>
      <c r="B75" s="530"/>
      <c r="C75" s="530"/>
      <c r="D75" s="1"/>
      <c r="E75" s="503">
        <f>L39</f>
        <v>20080308007</v>
      </c>
      <c r="F75" s="503"/>
      <c r="G75" s="503"/>
      <c r="H75" s="503"/>
      <c r="I75" s="503"/>
      <c r="M75" s="1" t="s">
        <v>0</v>
      </c>
    </row>
    <row r="76" spans="1:13" ht="21" customHeight="1">
      <c r="A76" s="530" t="s">
        <v>178</v>
      </c>
      <c r="B76" s="530"/>
      <c r="C76" s="530"/>
      <c r="D76" s="530"/>
      <c r="E76" s="513" t="str">
        <f>L41</f>
        <v>MEO, M.P Domakonda</v>
      </c>
      <c r="F76" s="513"/>
      <c r="G76" s="513"/>
      <c r="H76" s="513"/>
      <c r="I76" s="513"/>
      <c r="J76" s="513"/>
      <c r="K76" s="513"/>
      <c r="M76" s="1" t="s">
        <v>179</v>
      </c>
    </row>
    <row r="77" spans="1:11" ht="20.25" customHeight="1">
      <c r="A77" s="514" t="s">
        <v>180</v>
      </c>
      <c r="B77" s="514"/>
      <c r="C77" s="514"/>
      <c r="D77" s="514"/>
      <c r="E77" s="515" t="str">
        <f>Data!L25</f>
        <v>Syndicate Bank Kama Reddy</v>
      </c>
      <c r="F77" s="515"/>
      <c r="G77" s="515"/>
      <c r="H77" s="515"/>
      <c r="I77" s="515"/>
      <c r="J77" s="515"/>
      <c r="K77" s="515"/>
    </row>
    <row r="78" ht="7.5" customHeight="1"/>
    <row r="79" spans="1:17" ht="45.75" customHeight="1">
      <c r="A79" s="31" t="s">
        <v>20</v>
      </c>
      <c r="B79" s="512" t="s">
        <v>181</v>
      </c>
      <c r="C79" s="512"/>
      <c r="D79" s="512"/>
      <c r="E79" s="512"/>
      <c r="F79" s="512"/>
      <c r="G79" s="512"/>
      <c r="H79" s="512"/>
      <c r="I79" s="512" t="s">
        <v>41</v>
      </c>
      <c r="J79" s="512"/>
      <c r="K79" s="512"/>
      <c r="L79" s="512"/>
      <c r="M79" s="512"/>
      <c r="N79" s="512"/>
      <c r="O79" s="512" t="s">
        <v>68</v>
      </c>
      <c r="P79" s="512"/>
      <c r="Q79" s="512"/>
    </row>
    <row r="80" spans="1:17" ht="69.75" customHeight="1">
      <c r="A80" s="32">
        <v>1</v>
      </c>
      <c r="B80" s="517" t="str">
        <f>Data!C3</f>
        <v>Sri. T.Rajesh Kumar</v>
      </c>
      <c r="C80" s="518"/>
      <c r="D80" s="518"/>
      <c r="E80" s="518"/>
      <c r="F80" s="518"/>
      <c r="G80" s="518"/>
      <c r="H80" s="519"/>
      <c r="I80" s="520" t="str">
        <f>Data!E25</f>
        <v>35202200105291</v>
      </c>
      <c r="J80" s="521"/>
      <c r="K80" s="521"/>
      <c r="L80" s="521"/>
      <c r="M80" s="521"/>
      <c r="N80" s="522"/>
      <c r="O80" s="509">
        <f>'47 In'!T10</f>
        <v>470</v>
      </c>
      <c r="P80" s="510"/>
      <c r="Q80" s="511"/>
    </row>
    <row r="81" spans="1:17" ht="41.25" customHeight="1">
      <c r="A81" s="516" t="s">
        <v>2</v>
      </c>
      <c r="B81" s="516"/>
      <c r="C81" s="516"/>
      <c r="D81" s="516"/>
      <c r="E81" s="516"/>
      <c r="F81" s="516"/>
      <c r="G81" s="516"/>
      <c r="H81" s="516"/>
      <c r="I81" s="516"/>
      <c r="J81" s="516"/>
      <c r="K81" s="516"/>
      <c r="L81" s="516"/>
      <c r="M81" s="516"/>
      <c r="N81" s="516"/>
      <c r="O81" s="523">
        <f>O80</f>
        <v>470</v>
      </c>
      <c r="P81" s="516"/>
      <c r="Q81" s="516"/>
    </row>
    <row r="83" spans="2:17" ht="15" customHeight="1">
      <c r="B83" s="507" t="s">
        <v>212</v>
      </c>
      <c r="C83" s="507"/>
      <c r="D83" s="508" t="str">
        <f>'47 Out'!T45</f>
        <v>(Four Hundred and Seventy rupees only)</v>
      </c>
      <c r="E83" s="508"/>
      <c r="F83" s="508"/>
      <c r="G83" s="508"/>
      <c r="H83" s="508"/>
      <c r="I83" s="508"/>
      <c r="J83" s="508"/>
      <c r="K83" s="508"/>
      <c r="L83" s="508"/>
      <c r="M83" s="508"/>
      <c r="N83" s="508"/>
      <c r="O83" s="508"/>
      <c r="P83" s="508"/>
      <c r="Q83" s="508"/>
    </row>
    <row r="84" spans="1:20" s="16" customFormat="1" ht="15.75">
      <c r="A84" s="9"/>
      <c r="B84" s="145"/>
      <c r="C84" s="145"/>
      <c r="D84" s="508"/>
      <c r="E84" s="508"/>
      <c r="F84" s="508"/>
      <c r="G84" s="508"/>
      <c r="H84" s="508"/>
      <c r="I84" s="508"/>
      <c r="J84" s="508"/>
      <c r="K84" s="508"/>
      <c r="L84" s="508"/>
      <c r="M84" s="508"/>
      <c r="N84" s="508"/>
      <c r="O84" s="508"/>
      <c r="P84" s="508"/>
      <c r="Q84" s="508"/>
      <c r="R84" s="9"/>
      <c r="S84" s="9"/>
      <c r="T84" s="9"/>
    </row>
    <row r="89" spans="2:12" ht="24.75" customHeight="1">
      <c r="B89" s="9" t="s">
        <v>175</v>
      </c>
      <c r="L89" s="9" t="s">
        <v>176</v>
      </c>
    </row>
    <row r="90" ht="24.75" customHeight="1"/>
    <row r="91" ht="44.25" customHeight="1"/>
    <row r="93" ht="15">
      <c r="A93" s="9" t="s">
        <v>182</v>
      </c>
    </row>
    <row r="98" spans="1:17" ht="27.75" customHeight="1">
      <c r="A98" s="529" t="s">
        <v>183</v>
      </c>
      <c r="B98" s="529"/>
      <c r="C98" s="529"/>
      <c r="D98" s="529"/>
      <c r="E98" s="529"/>
      <c r="F98" s="529"/>
      <c r="G98" s="529"/>
      <c r="H98" s="529"/>
      <c r="I98" s="529"/>
      <c r="J98" s="529"/>
      <c r="K98" s="529"/>
      <c r="L98" s="529"/>
      <c r="M98" s="529"/>
      <c r="N98" s="529"/>
      <c r="O98" s="529"/>
      <c r="P98" s="529"/>
      <c r="Q98" s="529"/>
    </row>
    <row r="99" spans="1:12" ht="15.75" customHeight="1">
      <c r="A99" s="530" t="s">
        <v>36</v>
      </c>
      <c r="B99" s="530"/>
      <c r="C99" s="530"/>
      <c r="D99" s="1"/>
      <c r="E99" s="503">
        <f>E75</f>
        <v>20080308007</v>
      </c>
      <c r="F99" s="503"/>
      <c r="G99" s="503"/>
      <c r="H99" s="503"/>
      <c r="I99" s="503"/>
      <c r="L99" s="1" t="s">
        <v>0</v>
      </c>
    </row>
    <row r="100" spans="1:12" ht="15.75" customHeight="1">
      <c r="A100" s="530" t="s">
        <v>178</v>
      </c>
      <c r="B100" s="530"/>
      <c r="C100" s="530"/>
      <c r="D100" s="530"/>
      <c r="E100" s="513" t="str">
        <f>E76</f>
        <v>MEO, M.P Domakonda</v>
      </c>
      <c r="F100" s="513"/>
      <c r="G100" s="513"/>
      <c r="H100" s="513"/>
      <c r="I100" s="513"/>
      <c r="J100" s="513"/>
      <c r="K100" s="513"/>
      <c r="L100" s="1" t="s">
        <v>179</v>
      </c>
    </row>
    <row r="101" ht="5.25" customHeight="1"/>
    <row r="102" spans="1:17" ht="26.25" customHeight="1">
      <c r="A102" s="31" t="s">
        <v>20</v>
      </c>
      <c r="B102" s="461" t="s">
        <v>184</v>
      </c>
      <c r="C102" s="462"/>
      <c r="D102" s="462"/>
      <c r="E102" s="462"/>
      <c r="F102" s="462"/>
      <c r="G102" s="462"/>
      <c r="H102" s="463"/>
      <c r="I102" s="512" t="s">
        <v>185</v>
      </c>
      <c r="J102" s="512"/>
      <c r="K102" s="512"/>
      <c r="L102" s="512"/>
      <c r="M102" s="512"/>
      <c r="N102" s="512"/>
      <c r="O102" s="512" t="s">
        <v>68</v>
      </c>
      <c r="P102" s="512"/>
      <c r="Q102" s="512"/>
    </row>
    <row r="103" spans="1:17" ht="81.75" customHeight="1">
      <c r="A103" s="32">
        <v>1</v>
      </c>
      <c r="B103" s="531" t="str">
        <f>E77</f>
        <v>Syndicate Bank Kama Reddy</v>
      </c>
      <c r="C103" s="532"/>
      <c r="D103" s="532"/>
      <c r="E103" s="532"/>
      <c r="F103" s="532"/>
      <c r="G103" s="532"/>
      <c r="H103" s="533"/>
      <c r="I103" s="524" t="s">
        <v>360</v>
      </c>
      <c r="J103" s="525"/>
      <c r="K103" s="525"/>
      <c r="L103" s="525"/>
      <c r="M103" s="525"/>
      <c r="N103" s="526"/>
      <c r="O103" s="509">
        <f>O80</f>
        <v>470</v>
      </c>
      <c r="P103" s="510"/>
      <c r="Q103" s="511"/>
    </row>
    <row r="104" spans="1:17" ht="45" customHeight="1">
      <c r="A104" s="516" t="s">
        <v>2</v>
      </c>
      <c r="B104" s="516"/>
      <c r="C104" s="516"/>
      <c r="D104" s="516"/>
      <c r="E104" s="516"/>
      <c r="F104" s="516"/>
      <c r="G104" s="516"/>
      <c r="H104" s="516"/>
      <c r="I104" s="516"/>
      <c r="J104" s="516"/>
      <c r="K104" s="516"/>
      <c r="L104" s="516"/>
      <c r="M104" s="516"/>
      <c r="N104" s="516"/>
      <c r="O104" s="523">
        <f>O103</f>
        <v>470</v>
      </c>
      <c r="P104" s="516"/>
      <c r="Q104" s="516"/>
    </row>
    <row r="106" spans="2:17" ht="15">
      <c r="B106" s="507" t="s">
        <v>212</v>
      </c>
      <c r="C106" s="507"/>
      <c r="D106" s="508" t="str">
        <f>D83</f>
        <v>(Four Hundred and Seventy rupees only)</v>
      </c>
      <c r="E106" s="508"/>
      <c r="F106" s="508"/>
      <c r="G106" s="508"/>
      <c r="H106" s="508"/>
      <c r="I106" s="508"/>
      <c r="J106" s="508"/>
      <c r="K106" s="508"/>
      <c r="L106" s="508"/>
      <c r="M106" s="508"/>
      <c r="N106" s="508"/>
      <c r="O106" s="508"/>
      <c r="P106" s="508"/>
      <c r="Q106" s="508"/>
    </row>
    <row r="107" spans="2:17" ht="15">
      <c r="B107" s="145"/>
      <c r="C107" s="145"/>
      <c r="D107" s="508"/>
      <c r="E107" s="508"/>
      <c r="F107" s="508"/>
      <c r="G107" s="508"/>
      <c r="H107" s="508"/>
      <c r="I107" s="508"/>
      <c r="J107" s="508"/>
      <c r="K107" s="508"/>
      <c r="L107" s="508"/>
      <c r="M107" s="508"/>
      <c r="N107" s="508"/>
      <c r="O107" s="508"/>
      <c r="P107" s="508"/>
      <c r="Q107" s="508"/>
    </row>
    <row r="111" spans="2:12" ht="15">
      <c r="B111" s="9" t="s">
        <v>175</v>
      </c>
      <c r="L111" s="9" t="s">
        <v>176</v>
      </c>
    </row>
    <row r="114" ht="21.75" customHeight="1"/>
  </sheetData>
  <sheetProtection formatCells="0" formatColumns="0" formatRows="0" insertColumns="0" insertRows="0" insertHyperlinks="0" deleteColumns="0" deleteRows="0" sort="0" autoFilter="0" pivotTables="0"/>
  <mergeCells count="53">
    <mergeCell ref="A76:D76"/>
    <mergeCell ref="A104:N104"/>
    <mergeCell ref="O104:Q104"/>
    <mergeCell ref="E75:I75"/>
    <mergeCell ref="A9:G9"/>
    <mergeCell ref="O11:Q11"/>
    <mergeCell ref="A1:Q1"/>
    <mergeCell ref="D5:J5"/>
    <mergeCell ref="O5:Q5"/>
    <mergeCell ref="D6:J6"/>
    <mergeCell ref="K6:L6"/>
    <mergeCell ref="M6:Q6"/>
    <mergeCell ref="D13:O14"/>
    <mergeCell ref="A16:Q16"/>
    <mergeCell ref="E39:F39"/>
    <mergeCell ref="L39:Q39"/>
    <mergeCell ref="A37:P37"/>
    <mergeCell ref="A38:P38"/>
    <mergeCell ref="B102:H102"/>
    <mergeCell ref="I102:N102"/>
    <mergeCell ref="A100:D100"/>
    <mergeCell ref="E100:K100"/>
    <mergeCell ref="E41:I41"/>
    <mergeCell ref="L41:Q41"/>
    <mergeCell ref="H60:N60"/>
    <mergeCell ref="F63:J63"/>
    <mergeCell ref="J50:Q50"/>
    <mergeCell ref="H58:N58"/>
    <mergeCell ref="O81:Q81"/>
    <mergeCell ref="O102:Q102"/>
    <mergeCell ref="I103:N103"/>
    <mergeCell ref="D83:Q84"/>
    <mergeCell ref="C65:P66"/>
    <mergeCell ref="A74:Q74"/>
    <mergeCell ref="A75:C75"/>
    <mergeCell ref="B103:H103"/>
    <mergeCell ref="A98:Q98"/>
    <mergeCell ref="A99:C99"/>
    <mergeCell ref="O79:Q79"/>
    <mergeCell ref="E76:K76"/>
    <mergeCell ref="A77:D77"/>
    <mergeCell ref="E77:K77"/>
    <mergeCell ref="B79:H79"/>
    <mergeCell ref="A81:N81"/>
    <mergeCell ref="I79:N79"/>
    <mergeCell ref="B80:H80"/>
    <mergeCell ref="I80:N80"/>
    <mergeCell ref="O80:Q80"/>
    <mergeCell ref="B83:C83"/>
    <mergeCell ref="E99:I99"/>
    <mergeCell ref="B106:C106"/>
    <mergeCell ref="D106:Q107"/>
    <mergeCell ref="O103:Q103"/>
  </mergeCells>
  <printOptions/>
  <pageMargins left="0.7" right="0.45" top="0.75" bottom="0.75" header="0" footer="0"/>
  <pageSetup horizontalDpi="120" verticalDpi="12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MEO</dc:creator>
  <cp:keywords/>
  <dc:description/>
  <cp:lastModifiedBy>PUTTA</cp:lastModifiedBy>
  <cp:lastPrinted>2001-12-31T20:35:46Z</cp:lastPrinted>
  <dcterms:created xsi:type="dcterms:W3CDTF">2010-01-14T08:45:37Z</dcterms:created>
  <dcterms:modified xsi:type="dcterms:W3CDTF">2012-12-06T17:12:29Z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